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pivotTables/pivotTable1.xml" ContentType="application/vnd.openxmlformats-officedocument.spreadsheetml.pivot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10"/>
  <workbookPr hidePivotFieldList="1"/>
  <mc:AlternateContent xmlns:mc="http://schemas.openxmlformats.org/markup-compatibility/2006">
    <mc:Choice Requires="x15">
      <x15ac:absPath xmlns:x15ac="http://schemas.microsoft.com/office/spreadsheetml/2010/11/ac" url="P:\Marketing\YouTube\Videos\Tutorials\20260722 copilot macro recorder\"/>
    </mc:Choice>
  </mc:AlternateContent>
  <xr:revisionPtr revIDLastSave="0" documentId="8_{295170D6-BF32-4072-8DEA-0497D036413F}" xr6:coauthVersionLast="47" xr6:coauthVersionMax="47" xr10:uidLastSave="{00000000-0000-0000-0000-000000000000}"/>
  <bookViews>
    <workbookView xWindow="4095" yWindow="105" windowWidth="16320" windowHeight="15045" xr2:uid="{00000000-000D-0000-FFFF-FFFF00000000}"/>
  </bookViews>
  <sheets>
    <sheet name="Excel U" sheetId="5" r:id="rId1"/>
    <sheet name="Exercise 1" sheetId="2" r:id="rId2"/>
    <sheet name="Exercise 2" sheetId="3" r:id="rId3"/>
    <sheet name="Exercise 3" sheetId="4" r:id="rId4"/>
  </sheets>
  <calcPr calcId="191029"/>
  <pivotCaches>
    <pivotCache cacheId="0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5" i="4" l="1"/>
  <c r="H24" i="4"/>
  <c r="H23" i="4"/>
  <c r="H22" i="4"/>
  <c r="H21" i="4"/>
  <c r="H20" i="4"/>
  <c r="H19" i="4"/>
  <c r="H18" i="4"/>
  <c r="H17" i="4"/>
  <c r="H16" i="4"/>
  <c r="L17" i="3"/>
  <c r="L18" i="3"/>
  <c r="L19" i="3"/>
  <c r="L20" i="3"/>
  <c r="L21" i="3"/>
  <c r="L22" i="3"/>
  <c r="K17" i="3"/>
  <c r="K18" i="3"/>
  <c r="K19" i="3"/>
  <c r="K20" i="3"/>
  <c r="K21" i="3"/>
  <c r="K22" i="3"/>
  <c r="O17" i="2" a="1"/>
  <c r="L17" i="2" a="1"/>
  <c r="M17" i="2" s="1" a="1"/>
  <c r="J26" i="2"/>
  <c r="J25" i="2"/>
  <c r="J23" i="2"/>
  <c r="J21" i="2"/>
  <c r="J20" i="2"/>
  <c r="J19" i="2"/>
  <c r="I26" i="2"/>
  <c r="I25" i="2"/>
  <c r="I24" i="2"/>
  <c r="J24" i="2" s="1"/>
  <c r="I23" i="2"/>
  <c r="I22" i="2"/>
  <c r="J22" i="2" s="1"/>
  <c r="I21" i="2"/>
  <c r="I20" i="2"/>
  <c r="I19" i="2"/>
  <c r="I18" i="2"/>
  <c r="J18" i="2" s="1"/>
  <c r="I17" i="2"/>
  <c r="J17" i="2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<sst xmlns="http://schemas.openxmlformats.org/spreadsheetml/2006/main" count="267" uniqueCount="157">
  <si>
    <t>OrderID</t>
  </si>
  <si>
    <t>Product</t>
  </si>
  <si>
    <t>Category</t>
  </si>
  <si>
    <t>Region</t>
  </si>
  <si>
    <t>Quantity</t>
  </si>
  <si>
    <t>Revenue</t>
  </si>
  <si>
    <t>Cost</t>
  </si>
  <si>
    <t>ORD-1001</t>
  </si>
  <si>
    <t>Wireless Mouse</t>
  </si>
  <si>
    <t>Electronics</t>
  </si>
  <si>
    <t>West</t>
  </si>
  <si>
    <t>ORD-1002</t>
  </si>
  <si>
    <t>USB-C Cable</t>
  </si>
  <si>
    <t>Accessories</t>
  </si>
  <si>
    <t>East</t>
  </si>
  <si>
    <t>ORD-1003</t>
  </si>
  <si>
    <t>Laptop Stand</t>
  </si>
  <si>
    <t>Office</t>
  </si>
  <si>
    <t>Central</t>
  </si>
  <si>
    <t>ORD-1004</t>
  </si>
  <si>
    <t>ORD-1005</t>
  </si>
  <si>
    <t>Mechanical Keyboard</t>
  </si>
  <si>
    <t>ORD-1006</t>
  </si>
  <si>
    <t>ORD-1007</t>
  </si>
  <si>
    <t>ORD-1008</t>
  </si>
  <si>
    <t>ORD-1009</t>
  </si>
  <si>
    <t>ORD-1010</t>
  </si>
  <si>
    <t>TicketID</t>
  </si>
  <si>
    <t>Subject</t>
  </si>
  <si>
    <t>Priority</t>
  </si>
  <si>
    <t>Status</t>
  </si>
  <si>
    <t>AssignedTo</t>
  </si>
  <si>
    <t>ResolutionHrs</t>
  </si>
  <si>
    <t>TKT-5501</t>
  </si>
  <si>
    <t>Login issues after password reset</t>
  </si>
  <si>
    <t>High</t>
  </si>
  <si>
    <t>Closed</t>
  </si>
  <si>
    <t>sarah.j</t>
  </si>
  <si>
    <t>Account</t>
  </si>
  <si>
    <t>TKT-5502</t>
  </si>
  <si>
    <t>Invoice not generating correctly</t>
  </si>
  <si>
    <t>Medium</t>
  </si>
  <si>
    <t>Open</t>
  </si>
  <si>
    <t>mike.t</t>
  </si>
  <si>
    <t>Billing</t>
  </si>
  <si>
    <t>TKT-5503</t>
  </si>
  <si>
    <t>Feature request: dark mode</t>
  </si>
  <si>
    <t>Low</t>
  </si>
  <si>
    <t>lisa.m</t>
  </si>
  <si>
    <t>Feature</t>
  </si>
  <si>
    <t>TKT-5504</t>
  </si>
  <si>
    <t>Payment failed on checkout</t>
  </si>
  <si>
    <t>TKT-5505</t>
  </si>
  <si>
    <t>App crashes on iOS 17</t>
  </si>
  <si>
    <t>In Progress</t>
  </si>
  <si>
    <t>dev.team</t>
  </si>
  <si>
    <t>Bug</t>
  </si>
  <si>
    <t>TKT-5506</t>
  </si>
  <si>
    <t>How to export reports?</t>
  </si>
  <si>
    <t>How-to</t>
  </si>
  <si>
    <t>TKT-5507</t>
  </si>
  <si>
    <t>Duplicate charges on statement</t>
  </si>
  <si>
    <t>TKT-5508</t>
  </si>
  <si>
    <t>Slow dashboard loading</t>
  </si>
  <si>
    <t>Performance</t>
  </si>
  <si>
    <t>TKT-5509</t>
  </si>
  <si>
    <t>TKT-5510</t>
  </si>
  <si>
    <t>Request bulk user import</t>
  </si>
  <si>
    <t>TransID</t>
  </si>
  <si>
    <t>Description</t>
  </si>
  <si>
    <t>Amount</t>
  </si>
  <si>
    <t>Type</t>
  </si>
  <si>
    <t>TXN-9001</t>
  </si>
  <si>
    <t>ADOBE INC SUBSCRIPTION</t>
  </si>
  <si>
    <t>Debit</t>
  </si>
  <si>
    <t>Business CC</t>
  </si>
  <si>
    <t>Software</t>
  </si>
  <si>
    <t>TXN-9002</t>
  </si>
  <si>
    <t>OFFICE DEPOT #4821</t>
  </si>
  <si>
    <t>Office Supplies</t>
  </si>
  <si>
    <t>TXN-9003</t>
  </si>
  <si>
    <t>STRIPE PAYOUT - MAY</t>
  </si>
  <si>
    <t>Credit</t>
  </si>
  <si>
    <t>Operating</t>
  </si>
  <si>
    <t>TXN-9004</t>
  </si>
  <si>
    <t>AWS AMAZON WEB SERVICES</t>
  </si>
  <si>
    <t>Infrastructure</t>
  </si>
  <si>
    <t>TXN-9005</t>
  </si>
  <si>
    <t>DELTA AIRLINES FLT 2847</t>
  </si>
  <si>
    <t>Corp Card</t>
  </si>
  <si>
    <t>Travel</t>
  </si>
  <si>
    <t>TXN-9006</t>
  </si>
  <si>
    <t>CLIENT PAYMENT - ACME CORP</t>
  </si>
  <si>
    <t>TXN-9007</t>
  </si>
  <si>
    <t>STARBUCKS #1243 TEAM MTG</t>
  </si>
  <si>
    <t>Meals</t>
  </si>
  <si>
    <t>TXN-9008</t>
  </si>
  <si>
    <t>GOOGLE WORKSPACE</t>
  </si>
  <si>
    <t>TXN-9009</t>
  </si>
  <si>
    <t>UBER TRIP TO AIRPORT</t>
  </si>
  <si>
    <t>TXN-9010</t>
  </si>
  <si>
    <t>MONTHLY PAYROLL TRANSFER</t>
  </si>
  <si>
    <t>Payroll</t>
  </si>
  <si>
    <t>Exercise 3</t>
  </si>
  <si>
    <t>Excel University</t>
  </si>
  <si>
    <t>Purpose</t>
  </si>
  <si>
    <t>Exercise 1</t>
  </si>
  <si>
    <t>Exercise 2</t>
  </si>
  <si>
    <t>Additional Resources</t>
  </si>
  <si>
    <t>Learn Excel. Work Faster.</t>
  </si>
  <si>
    <t>Free Resources</t>
  </si>
  <si>
    <t>We have tons of free resources for helping you learn Excel:</t>
  </si>
  <si>
    <t>https://www.excel-university.com/learn-excel-free</t>
  </si>
  <si>
    <t>Paid</t>
  </si>
  <si>
    <t>We also offer formal training programs:</t>
  </si>
  <si>
    <t>https://store.excel-university.com</t>
  </si>
  <si>
    <t>Prompt</t>
  </si>
  <si>
    <t xml:space="preserve">Take recurring bank/expense transaction feeds and produce a categorized P&amp;L-style summary with budget variance analysis. </t>
  </si>
  <si>
    <t>Copilot becomes your monthly expense reconciliation macro.</t>
  </si>
  <si>
    <t>Using the Bank Transactions data:</t>
  </si>
  <si>
    <t>Bank Transactions</t>
  </si>
  <si>
    <t>Daily Tickets Data</t>
  </si>
  <si>
    <t>Using the Daily Tickets data:</t>
  </si>
  <si>
    <t>Weekly Sales Data</t>
  </si>
  <si>
    <t>Using the Weekly Sales data:</t>
  </si>
  <si>
    <t>Analyze raw weekly sales data. Copilot acts as a reusable macro that you rerun every week with fresh data.</t>
  </si>
  <si>
    <t>1. Format Revenue and Cost columns as a number, no decimals, include comma</t>
  </si>
  <si>
    <t xml:space="preserve">2. Add Margin $ and Margin % columns </t>
  </si>
  <si>
    <t>3. Highlight any Orders under 40% margin.</t>
  </si>
  <si>
    <t>4. Create a summary showing Total Revenue by Region.</t>
  </si>
  <si>
    <t>5. Create a list showing the Top 3 Products by Revenue in descending dollar order.</t>
  </si>
  <si>
    <t>Process daily support ticket exports. Copilot acts as your daily/weekly ticket analysis macro.</t>
  </si>
  <si>
    <t>1. Categorize any uncategorized tickets using keywords in the Subject.</t>
  </si>
  <si>
    <t>Need to reset my password</t>
  </si>
  <si>
    <t>2. Generate a summary by Category that includes closed tickets and computes the average resolution time by category.</t>
  </si>
  <si>
    <t>3. Create a list of Open tickets with High priority.</t>
  </si>
  <si>
    <t>1. Format the Amount column as number, no decimals, include comma</t>
  </si>
  <si>
    <t>Budget Category</t>
  </si>
  <si>
    <t>Budget Categories</t>
  </si>
  <si>
    <t>2. Create a new budget Category column based only on the options in the Budget Categories table. If not sure, say TBD.</t>
  </si>
  <si>
    <t>3. Create a summary pivottable showing Total Spend by BudgetCategory.</t>
  </si>
  <si>
    <t>Margin $</t>
  </si>
  <si>
    <t>Margin %</t>
  </si>
  <si>
    <t>Total Revenue by Region</t>
  </si>
  <si>
    <t>Total Revenue</t>
  </si>
  <si>
    <t>Top 3 Products by Revenue</t>
  </si>
  <si>
    <t>Summary by Category</t>
  </si>
  <si>
    <t>Closed Tickets</t>
  </si>
  <si>
    <t>Avg Resolution Hrs</t>
  </si>
  <si>
    <t>Open High Priority Tickets</t>
  </si>
  <si>
    <t>Summary metrics use COUNTIFS and AVERAGEIFS formulas linked to daily_tickets.</t>
  </si>
  <si>
    <t>BudgetCategory</t>
  </si>
  <si>
    <t>Total Spend by BudgetCategory</t>
  </si>
  <si>
    <t>Total Spend</t>
  </si>
  <si>
    <t>Grand Total</t>
  </si>
  <si>
    <t>Spend</t>
  </si>
  <si>
    <t>PivotTable is based on bank_transactions and sums Spend: Debit amounts as positive spend, Credits as 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</si>
</sst>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2"/>
      <color rgb="FF1F4E78"/>
      <name val="Calibri"/>
      <family val="2"/>
      <scheme val="minor"/>
    </font>
    <font>
      <i/>
      <sz val="11"/>
      <color rgb="FF666666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Aptos"/>
      <family val="2"/>
    </font>
    <font>
      <b/>
      <sz val="11"/>
      <color rgb="FFFFFFFF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D9EAF7"/>
        <bgColor indexed="64"/>
      </patternFill>
    </fill>
    <fill>
      <patternFill patternType="solid">
        <fgColor rgb="FF5B9BD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6" fillId="0" borderId="0"/>
    <xf numFmtId="0" fontId="8" fillId="0" borderId="0" applyNumberFormat="0" applyFill="0" applyBorder="0" applyAlignment="0" applyProtection="0"/>
  </cellStyleXfs>
  <cellXfs count="37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4" fillId="0" borderId="1" xfId="0" applyFont="1" applyBorder="1"/>
    <xf numFmtId="0" fontId="4" fillId="0" borderId="1" xfId="1" applyFont="1" applyBorder="1"/>
    <xf numFmtId="0" fontId="6" fillId="0" borderId="1" xfId="1" applyBorder="1"/>
    <xf numFmtId="0" fontId="6" fillId="0" borderId="0" xfId="1"/>
    <xf numFmtId="0" fontId="5" fillId="0" borderId="0" xfId="1" applyFont="1"/>
    <xf numFmtId="0" fontId="7" fillId="0" borderId="0" xfId="1" applyFont="1"/>
    <xf numFmtId="0" fontId="8" fillId="0" borderId="0" xfId="2"/>
    <xf numFmtId="0" fontId="0" fillId="0" borderId="1" xfId="0" applyBorder="1"/>
    <xf numFmtId="0" fontId="0" fillId="0" borderId="0" xfId="1" applyFont="1"/>
    <xf numFmtId="0" fontId="10" fillId="0" borderId="0" xfId="0" applyFont="1"/>
    <xf numFmtId="0" fontId="9" fillId="0" borderId="0" xfId="0" applyFont="1" applyAlignment="1">
      <alignment vertical="top"/>
    </xf>
    <xf numFmtId="0" fontId="1" fillId="0" borderId="0" xfId="1" applyFont="1"/>
    <xf numFmtId="3" fontId="0" fillId="0" borderId="0" xfId="0" applyNumberFormat="1"/>
    <xf numFmtId="164" fontId="0" fillId="0" borderId="0" xfId="0" applyNumberFormat="1"/>
    <xf numFmtId="0" fontId="11" fillId="2" borderId="0" xfId="0" applyFont="1" applyFill="1" applyAlignment="1">
      <alignment horizontal="center"/>
    </xf>
    <xf numFmtId="0" fontId="11" fillId="2" borderId="4" xfId="0" applyFont="1" applyFill="1" applyBorder="1" applyAlignment="1">
      <alignment horizontal="center"/>
    </xf>
    <xf numFmtId="0" fontId="0" fillId="0" borderId="4" xfId="0" applyBorder="1"/>
    <xf numFmtId="3" fontId="0" fillId="0" borderId="4" xfId="0" applyNumberFormat="1" applyBorder="1"/>
    <xf numFmtId="0" fontId="0" fillId="0" borderId="0" xfId="1" applyFont="1" applyAlignment="1">
      <alignment wrapText="1"/>
    </xf>
    <xf numFmtId="3" fontId="0" fillId="0" borderId="5" xfId="0" applyNumberFormat="1" applyBorder="1"/>
    <xf numFmtId="0" fontId="11" fillId="4" borderId="5" xfId="0" applyFont="1" applyFill="1" applyBorder="1" applyAlignment="1">
      <alignment horizontal="center"/>
    </xf>
    <xf numFmtId="0" fontId="0" fillId="0" borderId="5" xfId="0" applyBorder="1"/>
    <xf numFmtId="165" fontId="0" fillId="0" borderId="5" xfId="0" applyNumberFormat="1" applyBorder="1"/>
    <xf numFmtId="0" fontId="0" fillId="0" borderId="5" xfId="0" applyBorder="1" applyAlignment="1">
      <alignment wrapText="1"/>
    </xf>
    <xf numFmtId="3" fontId="0" fillId="0" borderId="0" xfId="1" applyNumberFormat="1" applyFont="1"/>
    <xf numFmtId="0" fontId="11" fillId="2" borderId="0" xfId="1" applyFont="1" applyFill="1"/>
    <xf numFmtId="0" fontId="16" fillId="4" borderId="2" xfId="0" applyFont="1" applyFill="1" applyBorder="1"/>
    <xf numFmtId="0" fontId="15" fillId="0" borderId="3" xfId="0" applyFont="1" applyBorder="1"/>
    <xf numFmtId="3" fontId="15" fillId="0" borderId="3" xfId="0" applyNumberFormat="1" applyFont="1" applyBorder="1"/>
    <xf numFmtId="0" fontId="11" fillId="2" borderId="0" xfId="0" applyFont="1" applyFill="1" applyAlignment="1">
      <alignment horizontal="center"/>
    </xf>
    <xf numFmtId="0" fontId="13" fillId="0" borderId="0" xfId="0" applyFont="1" applyAlignment="1">
      <alignment wrapText="1"/>
    </xf>
    <xf numFmtId="0" fontId="12" fillId="3" borderId="0" xfId="0" applyFont="1" applyFill="1" applyAlignment="1">
      <alignment horizontal="center"/>
    </xf>
    <xf numFmtId="0" fontId="0" fillId="0" borderId="0" xfId="0" applyAlignment="1">
      <alignment wrapText="1"/>
    </xf>
  </cellXfs>
  <cellStyles count="3">
    <cellStyle name="Hyperlink 2" xfId="2" xr:uid="{E30C2736-BA57-4D58-92ED-AED4F0AE666D}"/>
    <cellStyle name="Normal" xfId="0" builtinId="0"/>
    <cellStyle name="Normal 2" xfId="1" xr:uid="{DF07CA08-C452-4975-A5B9-E42C631383E4}"/>
  </cellStyles>
  <dxfs count="45">
    <dxf>
      <font>
        <color rgb="FF9C0006"/>
      </font>
      <fill>
        <patternFill patternType="solid">
          <fgColor indexed="64"/>
          <bgColor rgb="FFFCE4D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wrapText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164" formatCode="0.0%"/>
    </dxf>
    <dxf>
      <numFmt numFmtId="3" formatCode="#,##0"/>
    </dxf>
    <dxf>
      <numFmt numFmtId="3" formatCode="#,##0"/>
    </dxf>
    <dxf>
      <numFmt numFmtId="3" formatCode="#,##0"/>
    </dxf>
    <dxf>
      <font>
        <b/>
        <color rgb="FFFFFFFF"/>
      </font>
      <fill>
        <patternFill patternType="solid">
          <fgColor indexed="64"/>
          <bgColor rgb="FF1F4E78"/>
        </patternFill>
      </fill>
      <alignment horizontal="center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general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" formatCode="#,##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" formatCode="#,##0"/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/>
        <strike val="0"/>
        <outline val="0"/>
        <shadow val="0"/>
        <u val="none"/>
        <vertAlign val="baseline"/>
        <sz val="11"/>
        <color rgb="FFFFFFFF"/>
        <name val="Calibri"/>
        <family val="2"/>
        <scheme val="minor"/>
      </font>
      <fill>
        <patternFill patternType="solid">
          <fgColor indexed="64"/>
          <bgColor rgb="FF1F4E78"/>
        </patternFill>
      </fill>
    </dxf>
    <dxf>
      <border diagonalUp="0" diagonalDown="0" outline="0">
        <left/>
        <right/>
        <top/>
        <bottom style="thin">
          <color auto="1"/>
        </bottom>
      </border>
    </dxf>
    <dxf>
      <border diagonalUp="0" diagonalDown="0" outline="0">
        <left/>
        <right/>
        <top/>
        <bottom style="thin">
          <color auto="1"/>
        </bottom>
      </border>
    </dxf>
    <dxf>
      <border diagonalUp="0" diagonalDown="0" outline="0">
        <left/>
        <right/>
        <top/>
        <bottom style="thin">
          <color auto="1"/>
        </bottom>
      </border>
    </dxf>
    <dxf>
      <border diagonalUp="0" diagonalDown="0" outline="0">
        <left/>
        <right/>
        <top/>
        <bottom style="thin">
          <color auto="1"/>
        </bottom>
      </border>
    </dxf>
    <dxf>
      <border diagonalUp="0" diagonalDown="0" outline="0">
        <left/>
        <right/>
        <top/>
        <bottom style="thin">
          <color auto="1"/>
        </bottom>
      </border>
    </dxf>
    <dxf>
      <border diagonalUp="0" diagonalDown="0" outline="0">
        <left/>
        <right/>
        <top/>
        <bottom style="thin">
          <color auto="1"/>
        </bottom>
      </border>
    </dxf>
    <dxf>
      <font>
        <b/>
      </font>
    </dxf>
    <dxf>
      <font>
        <b/>
      </font>
    </dxf>
    <dxf>
      <font>
        <color rgb="FFFFFFFF"/>
      </font>
    </dxf>
    <dxf>
      <font>
        <color rgb="FFFFFFFF"/>
      </font>
    </dxf>
    <dxf>
      <fill>
        <patternFill patternType="solid">
          <fgColor indexed="64"/>
          <bgColor rgb="FF5B9BD5"/>
        </patternFill>
      </fill>
    </dxf>
    <dxf>
      <fill>
        <patternFill patternType="solid">
          <fgColor indexed="64"/>
          <bgColor rgb="FF5B9BD5"/>
        </patternFill>
      </fill>
    </dxf>
    <dxf>
      <font>
        <name val="Aptos"/>
      </font>
    </dxf>
    <dxf>
      <font>
        <name val="Aptos"/>
      </font>
    </dxf>
    <dxf>
      <font>
        <name val="Aptos"/>
      </font>
    </dxf>
    <dxf>
      <font>
        <name val="Aptos"/>
      </font>
    </dxf>
    <dxf>
      <font>
        <name val="Aptos"/>
      </font>
    </dxf>
    <dxf>
      <font>
        <name val="Aptos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ff Lenning" refreshedDate="46201.558957407404" createdVersion="8" refreshedVersion="8" minRefreshableVersion="3" recordCount="10" xr:uid="{205B8486-5EBC-4762-8744-E2E2D8BBFB2C}">
  <cacheSource type="worksheet">
    <worksheetSource ref="B15:H25" sheet="Exercise 3"/>
  </cacheSource>
  <cacheFields count="7">
    <cacheField name="TransID" numFmtId="0">
      <sharedItems/>
    </cacheField>
    <cacheField name="Description" numFmtId="0">
      <sharedItems/>
    </cacheField>
    <cacheField name="Amount" numFmtId="3">
      <sharedItems containsSemiMixedTypes="0" containsString="0" containsNumber="1" minValue="-18500" maxValue="12450"/>
    </cacheField>
    <cacheField name="Type" numFmtId="0">
      <sharedItems/>
    </cacheField>
    <cacheField name="Account" numFmtId="0">
      <sharedItems/>
    </cacheField>
    <cacheField name="BudgetCategory" numFmtId="0">
      <sharedItems count="7">
        <s v="Software"/>
        <s v="Office Supplies"/>
        <s v="Revenue"/>
        <s v="Infrastructure"/>
        <s v="Travel"/>
        <s v="Meals"/>
        <s v="Payroll"/>
      </sharedItems>
    </cacheField>
    <cacheField name="Spend" numFmtId="3">
      <sharedItems containsSemiMixedTypes="0" containsString="0" containsNumber="1" minValue="0" maxValue="185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10">
  <r>
    <s v="TXN-9001"/>
    <s v="ADOBE INC SUBSCRIPTION"/>
    <n v="-59.99"/>
    <s v="Debit"/>
    <s v="Business CC"/>
    <x v="0"/>
    <n v="59.99"/>
  </r>
  <r>
    <s v="TXN-9002"/>
    <s v="OFFICE DEPOT #4821"/>
    <n v="-124.5"/>
    <s v="Debit"/>
    <s v="Business CC"/>
    <x v="1"/>
    <n v="124.5"/>
  </r>
  <r>
    <s v="TXN-9003"/>
    <s v="STRIPE PAYOUT - MAY"/>
    <n v="12450"/>
    <s v="Credit"/>
    <s v="Operating"/>
    <x v="2"/>
    <n v="0"/>
  </r>
  <r>
    <s v="TXN-9004"/>
    <s v="AWS AMAZON WEB SERVICES"/>
    <n v="-312.45"/>
    <s v="Debit"/>
    <s v="Business CC"/>
    <x v="3"/>
    <n v="312.45"/>
  </r>
  <r>
    <s v="TXN-9005"/>
    <s v="DELTA AIRLINES FLT 2847"/>
    <n v="-487.2"/>
    <s v="Debit"/>
    <s v="Corp Card"/>
    <x v="4"/>
    <n v="487.2"/>
  </r>
  <r>
    <s v="TXN-9006"/>
    <s v="CLIENT PAYMENT - ACME CORP"/>
    <n v="8500"/>
    <s v="Credit"/>
    <s v="Operating"/>
    <x v="2"/>
    <n v="0"/>
  </r>
  <r>
    <s v="TXN-9007"/>
    <s v="STARBUCKS #1243 TEAM MTG"/>
    <n v="-67.8"/>
    <s v="Debit"/>
    <s v="Corp Card"/>
    <x v="5"/>
    <n v="67.8"/>
  </r>
  <r>
    <s v="TXN-9008"/>
    <s v="GOOGLE WORKSPACE"/>
    <n v="-144"/>
    <s v="Debit"/>
    <s v="Business CC"/>
    <x v="0"/>
    <n v="144"/>
  </r>
  <r>
    <s v="TXN-9009"/>
    <s v="UBER TRIP TO AIRPORT"/>
    <n v="-42.15"/>
    <s v="Debit"/>
    <s v="Corp Card"/>
    <x v="4"/>
    <n v="42.15"/>
  </r>
  <r>
    <s v="TXN-9010"/>
    <s v="MONTHLY PAYROLL TRANSFER"/>
    <n v="-18500"/>
    <s v="Debit"/>
    <s v="Operating"/>
    <x v="6"/>
    <n v="1850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8C6AE322-9FF8-4027-9E6B-A96B1ADCDD4B}" name="pt_TotalSpendByBudgetCategory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compact="0" compactData="0" multipleFieldFilters="0">
  <location ref="B40:C48" firstHeaderRow="1" firstDataRow="1" firstDataCol="1"/>
  <pivotFields count="7">
    <pivotField compact="0" outline="0" showAll="0"/>
    <pivotField compact="0" outline="0" showAll="0"/>
    <pivotField compact="0" numFmtId="3" outline="0" showAll="0"/>
    <pivotField compact="0" outline="0" showAll="0"/>
    <pivotField compact="0" outline="0" showAll="0"/>
    <pivotField axis="axisRow" compact="0" outline="0" showAll="0">
      <items count="8">
        <item x="3"/>
        <item x="5"/>
        <item x="1"/>
        <item x="6"/>
        <item x="2"/>
        <item x="0"/>
        <item x="4"/>
        <item t="default"/>
      </items>
    </pivotField>
    <pivotField dataField="1" compact="0" numFmtId="3" outline="0" showAll="0"/>
  </pivotFields>
  <rowFields count="1">
    <field x="5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Items count="1">
    <i/>
  </colItems>
  <dataFields count="1">
    <dataField name="Total Spend" fld="6" baseField="0" baseItem="0" numFmtId="3"/>
  </dataFields>
  <formats count="18">
    <format dxfId="44">
      <pivotArea type="all" dataOnly="0" outline="0" fieldPosition="0"/>
    </format>
    <format dxfId="43">
      <pivotArea outline="0" collapsedLevelsAreSubtotals="1" fieldPosition="0"/>
    </format>
    <format dxfId="42">
      <pivotArea field="5" type="button" dataOnly="0" labelOnly="1" outline="0" axis="axisRow" fieldPosition="0"/>
    </format>
    <format dxfId="41">
      <pivotArea dataOnly="0" labelOnly="1" outline="0" fieldPosition="0">
        <references count="1">
          <reference field="5" count="0"/>
        </references>
      </pivotArea>
    </format>
    <format dxfId="40">
      <pivotArea dataOnly="0" labelOnly="1" grandRow="1" outline="0" fieldPosition="0"/>
    </format>
    <format dxfId="39">
      <pivotArea dataOnly="0" labelOnly="1" outline="0" axis="axisValues" fieldPosition="0"/>
    </format>
    <format dxfId="38">
      <pivotArea field="5" type="button" dataOnly="0" labelOnly="1" outline="0" axis="axisRow" fieldPosition="0"/>
    </format>
    <format dxfId="37">
      <pivotArea dataOnly="0" labelOnly="1" outline="0" axis="axisValues" fieldPosition="0"/>
    </format>
    <format dxfId="36">
      <pivotArea field="5" type="button" dataOnly="0" labelOnly="1" outline="0" axis="axisRow" fieldPosition="0"/>
    </format>
    <format dxfId="35">
      <pivotArea dataOnly="0" labelOnly="1" outline="0" axis="axisValues" fieldPosition="0"/>
    </format>
    <format dxfId="34">
      <pivotArea field="5" type="button" dataOnly="0" labelOnly="1" outline="0" axis="axisRow" fieldPosition="0"/>
    </format>
    <format dxfId="33">
      <pivotArea dataOnly="0" labelOnly="1" outline="0" axis="axisValues" fieldPosition="0"/>
    </format>
    <format dxfId="32">
      <pivotArea type="all" dataOnly="0" outline="0" fieldPosition="0"/>
    </format>
    <format dxfId="31">
      <pivotArea outline="0" collapsedLevelsAreSubtotals="1" fieldPosition="0"/>
    </format>
    <format dxfId="30">
      <pivotArea field="5" type="button" dataOnly="0" labelOnly="1" outline="0" axis="axisRow" fieldPosition="0"/>
    </format>
    <format dxfId="29">
      <pivotArea dataOnly="0" labelOnly="1" outline="0" fieldPosition="0">
        <references count="1">
          <reference field="5" count="0"/>
        </references>
      </pivotArea>
    </format>
    <format dxfId="28">
      <pivotArea dataOnly="0" labelOnly="1" grandRow="1" outline="0" fieldPosition="0"/>
    </format>
    <format dxfId="27">
      <pivotArea dataOnly="0" labelOnly="1" outline="0" axis="axisValues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55F1979E-AE53-4612-B784-5A37A360B582}" name="weekly_sales" displayName="weekly_sales" ref="B16:J26" totalsRowShown="0" headerRowDxfId="14">
  <autoFilter ref="B16:J26" xr:uid="{55F1979E-AE53-4612-B784-5A37A360B582}"/>
  <tableColumns count="9">
    <tableColumn id="2" xr3:uid="{E91C1C8D-D4BE-4BD5-8E23-8A9CB0960B2F}" name="OrderID"/>
    <tableColumn id="3" xr3:uid="{1E3D7D72-8287-42C7-B065-67293332482B}" name="Product"/>
    <tableColumn id="4" xr3:uid="{D27A25C3-9152-4B3D-80B1-CE15828583CB}" name="Category"/>
    <tableColumn id="5" xr3:uid="{63176E30-8FAD-4162-9A1F-B6DA2213576B}" name="Region"/>
    <tableColumn id="6" xr3:uid="{E8FE047B-F9D4-4172-8BB6-0174C75BE912}" name="Quantity"/>
    <tableColumn id="7" xr3:uid="{A03B53DC-066E-4135-9C8C-1EDCD6425328}" name="Revenue" dataDxfId="13"/>
    <tableColumn id="8" xr3:uid="{60CC590A-2D19-41CE-B2F1-67E208A8F461}" name="Cost" dataDxfId="12"/>
    <tableColumn id="1" xr3:uid="{B78C4C4D-389A-4398-A342-00B2A6D297C4}" name="Margin $" dataDxfId="11">
      <calculatedColumnFormula>weekly_sales[[#This Row],[Revenue]]-weekly_sales[[#This Row],[Cost]]</calculatedColumnFormula>
    </tableColumn>
    <tableColumn id="9" xr3:uid="{102BA676-AC33-4610-80F2-14A1630CEA65}" name="Margin %" dataDxfId="10">
      <calculatedColumnFormula>IF(weekly_sales[[#This Row],[Revenue]]=0,0,weekly_sales[[#This Row],[Margin $]]/weekly_sales[[#This Row],[Revenue]])</calculatedColumnFormula>
    </tableColumn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92E0AB4-BB37-473B-8BA2-B873389A5F18}" name="daily_tickets" displayName="daily_tickets" ref="B14:H24" totalsRowShown="0" headerRowDxfId="9" dataDxfId="8" headerRowCellStyle="Normal 2" dataCellStyle="Normal 2">
  <autoFilter ref="B14:H24" xr:uid="{692E0AB4-BB37-473B-8BA2-B873389A5F18}"/>
  <tableColumns count="7">
    <tableColumn id="1" xr3:uid="{8E32F34F-94CC-4BE2-9E03-5B2FDBE81133}" name="TicketID" dataDxfId="7" dataCellStyle="Normal 2"/>
    <tableColumn id="3" xr3:uid="{FA663A2F-C3A7-466F-8F5A-B4D48B977ECA}" name="Subject" dataDxfId="6" dataCellStyle="Normal 2"/>
    <tableColumn id="4" xr3:uid="{89FE0B31-8C5D-47E7-9DFD-D5E9E27E6E65}" name="Priority" dataDxfId="5" dataCellStyle="Normal 2"/>
    <tableColumn id="5" xr3:uid="{97A73BEA-1664-43BE-A357-D2D114A21F88}" name="Status" dataDxfId="4" dataCellStyle="Normal 2"/>
    <tableColumn id="6" xr3:uid="{F3566FD6-BCBF-4772-87A0-276FCC653452}" name="AssignedTo" dataDxfId="3" dataCellStyle="Normal 2"/>
    <tableColumn id="7" xr3:uid="{45B62271-546C-4AE1-9320-0F618228AA52}" name="ResolutionHrs" dataDxfId="2" dataCellStyle="Normal 2"/>
    <tableColumn id="8" xr3:uid="{6A30C0BE-1E92-4C5B-93A4-9CC70DCF077D}" name="Category" dataDxfId="1" dataCellStyle="Normal 2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7FAEBEE-93FB-499C-B75E-FCDB60B9CF47}" name="bank_transactions" displayName="bank_transactions" ref="B15:H25" totalsRowShown="0" headerRowDxfId="26" dataDxfId="25" headerRowCellStyle="Normal 2" dataCellStyle="Normal 2">
  <autoFilter ref="B15:H25" xr:uid="{87FAEBEE-93FB-499C-B75E-FCDB60B9CF47}"/>
  <tableColumns count="7">
    <tableColumn id="2" xr3:uid="{A1CA1D4E-47AF-48BB-890C-8FD564DB9E3C}" name="TransID" dataDxfId="24" dataCellStyle="Normal 2"/>
    <tableColumn id="3" xr3:uid="{37B6187A-40B6-422A-8CFD-D5890A5672CD}" name="Description" dataDxfId="23" dataCellStyle="Normal 2"/>
    <tableColumn id="4" xr3:uid="{733D174D-9979-4630-A569-E40A228AB411}" name="Amount" dataDxfId="22" dataCellStyle="Normal 2"/>
    <tableColumn id="5" xr3:uid="{DD01DEDD-30E0-44AE-98B9-B8EF04DFA3F3}" name="Type" dataDxfId="21" dataCellStyle="Normal 2"/>
    <tableColumn id="6" xr3:uid="{18C5E8AC-197B-46C5-B0F4-D3951FDF456A}" name="Account" dataDxfId="20" dataCellStyle="Normal 2"/>
    <tableColumn id="1" xr3:uid="{87214C49-8506-4EC9-A35E-F845A8864C63}" name="BudgetCategory" dataDxfId="19" dataCellStyle="Normal 2"/>
    <tableColumn id="10" xr3:uid="{C681FBF3-5FBD-49B3-83D2-6979E02CD306}" name="Spend" dataDxfId="18" dataCellStyle="Normal 2">
      <calculatedColumnFormula>IF(bank_transactions[[#This Row],[Type]]="Debit",-bank_transactions[[#This Row],[Amount]],0)</calculatedColumnFormula>
    </tableColumn>
  </tableColumns>
  <tableStyleInfo name="TableStyleMedium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A8F0DEA3-D237-4C8F-952F-7C5DA3A26A43}" name="budget_categories" displayName="budget_categories" ref="B29:B36" totalsRowShown="0" headerRowDxfId="17" dataDxfId="16">
  <autoFilter ref="B29:B36" xr:uid="{A8F0DEA3-D237-4C8F-952F-7C5DA3A26A43}"/>
  <tableColumns count="1">
    <tableColumn id="1" xr3:uid="{3B004C2D-2E88-4ACD-8022-FC0AA55C686A}" name="Budget Category" dataDxfId="15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store.excel-university.com/" TargetMode="External"/><Relationship Id="rId1" Type="http://schemas.openxmlformats.org/officeDocument/2006/relationships/hyperlink" Target="https://www.excel-university.com/learn-excel-fre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8C2303-CD41-418C-8CEE-F8636974FD9A}">
  <sheetPr codeName="Sheet2"/>
  <dimension ref="A1:G13"/>
  <sheetViews>
    <sheetView tabSelected="1" workbookViewId="0"/>
  </sheetViews>
  <sheetFormatPr defaultColWidth="9.140625" defaultRowHeight="15.75" x14ac:dyDescent="0.25"/>
  <cols>
    <col min="1" max="16384" width="9.140625" style="7"/>
  </cols>
  <sheetData>
    <row r="1" spans="1:7" ht="24" thickBot="1" x14ac:dyDescent="0.4">
      <c r="A1" s="5" t="s">
        <v>108</v>
      </c>
      <c r="B1" s="6"/>
      <c r="C1" s="6"/>
      <c r="D1" s="6"/>
      <c r="E1" s="6"/>
      <c r="F1" s="6"/>
      <c r="G1" s="6"/>
    </row>
    <row r="2" spans="1:7" ht="18.75" x14ac:dyDescent="0.3">
      <c r="A2" s="8" t="s">
        <v>104</v>
      </c>
    </row>
    <row r="4" spans="1:7" x14ac:dyDescent="0.25">
      <c r="A4" s="9" t="s">
        <v>104</v>
      </c>
    </row>
    <row r="5" spans="1:7" x14ac:dyDescent="0.25">
      <c r="A5" s="9"/>
      <c r="B5" s="7" t="s">
        <v>109</v>
      </c>
    </row>
    <row r="7" spans="1:7" x14ac:dyDescent="0.25">
      <c r="A7" s="9" t="s">
        <v>110</v>
      </c>
    </row>
    <row r="8" spans="1:7" x14ac:dyDescent="0.25">
      <c r="B8" s="7" t="s">
        <v>111</v>
      </c>
    </row>
    <row r="9" spans="1:7" x14ac:dyDescent="0.25">
      <c r="B9" s="10" t="s">
        <v>112</v>
      </c>
    </row>
    <row r="11" spans="1:7" x14ac:dyDescent="0.25">
      <c r="A11" s="9" t="s">
        <v>113</v>
      </c>
    </row>
    <row r="12" spans="1:7" x14ac:dyDescent="0.25">
      <c r="B12" s="7" t="s">
        <v>114</v>
      </c>
    </row>
    <row r="13" spans="1:7" x14ac:dyDescent="0.25">
      <c r="B13" s="10" t="s">
        <v>115</v>
      </c>
    </row>
  </sheetData>
  <hyperlinks>
    <hyperlink ref="B9" r:id="rId1" xr:uid="{9F876E31-59C6-4871-A52E-8AE4F5181507}"/>
    <hyperlink ref="B13" r:id="rId2" xr:uid="{3ADE3611-530F-4C09-93B1-5D9BA7031F5E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38"/>
  <sheetViews>
    <sheetView zoomScaleNormal="100" workbookViewId="0"/>
  </sheetViews>
  <sheetFormatPr defaultColWidth="9.140625" defaultRowHeight="15" x14ac:dyDescent="0.25"/>
  <cols>
    <col min="1" max="1" width="17.42578125" bestFit="1" customWidth="1"/>
    <col min="2" max="2" width="12.140625" customWidth="1"/>
    <col min="3" max="3" width="18.85546875" bestFit="1" customWidth="1"/>
    <col min="4" max="4" width="12.85546875" bestFit="1" customWidth="1"/>
    <col min="5" max="5" width="11" bestFit="1" customWidth="1"/>
    <col min="6" max="6" width="12.7109375" bestFit="1" customWidth="1"/>
    <col min="7" max="7" width="12.5703125" bestFit="1" customWidth="1"/>
    <col min="8" max="8" width="9.140625" bestFit="1" customWidth="1"/>
    <col min="9" max="9" width="12.7109375" bestFit="1" customWidth="1"/>
    <col min="10" max="10" width="13.140625" bestFit="1" customWidth="1"/>
    <col min="12" max="12" width="6.85546875" bestFit="1" customWidth="1"/>
    <col min="13" max="13" width="18.42578125" customWidth="1"/>
    <col min="15" max="15" width="18.85546875" bestFit="1" customWidth="1"/>
    <col min="16" max="16" width="8.5703125" bestFit="1" customWidth="1"/>
  </cols>
  <sheetData>
    <row r="1" spans="1:16" ht="24" thickBot="1" x14ac:dyDescent="0.4">
      <c r="A1" s="4" t="s">
        <v>106</v>
      </c>
      <c r="B1" s="11"/>
      <c r="C1" s="11"/>
      <c r="D1" s="11"/>
      <c r="E1" s="11"/>
      <c r="F1" s="11"/>
      <c r="G1" s="11"/>
    </row>
    <row r="2" spans="1:16" ht="18.75" x14ac:dyDescent="0.3">
      <c r="A2" s="3" t="s">
        <v>104</v>
      </c>
    </row>
    <row r="4" spans="1:16" x14ac:dyDescent="0.25">
      <c r="A4" s="2" t="s">
        <v>105</v>
      </c>
      <c r="B4" t="s">
        <v>125</v>
      </c>
    </row>
    <row r="6" spans="1:16" x14ac:dyDescent="0.25">
      <c r="A6" s="13" t="s">
        <v>116</v>
      </c>
    </row>
    <row r="7" spans="1:16" x14ac:dyDescent="0.25">
      <c r="B7" s="15" t="s">
        <v>124</v>
      </c>
    </row>
    <row r="8" spans="1:16" x14ac:dyDescent="0.25">
      <c r="B8" s="15" t="s">
        <v>126</v>
      </c>
    </row>
    <row r="9" spans="1:16" x14ac:dyDescent="0.25">
      <c r="B9" t="s">
        <v>127</v>
      </c>
    </row>
    <row r="10" spans="1:16" x14ac:dyDescent="0.25">
      <c r="B10" t="s">
        <v>128</v>
      </c>
    </row>
    <row r="11" spans="1:16" x14ac:dyDescent="0.25">
      <c r="B11" t="s">
        <v>129</v>
      </c>
    </row>
    <row r="12" spans="1:16" x14ac:dyDescent="0.25">
      <c r="B12" t="s">
        <v>130</v>
      </c>
    </row>
    <row r="14" spans="1:16" ht="15.75" x14ac:dyDescent="0.25">
      <c r="A14" s="1" t="s">
        <v>123</v>
      </c>
      <c r="L14" s="35" t="s">
        <v>143</v>
      </c>
      <c r="M14" s="35"/>
      <c r="O14" s="35" t="s">
        <v>145</v>
      </c>
      <c r="P14" s="35"/>
    </row>
    <row r="16" spans="1:16" x14ac:dyDescent="0.25">
      <c r="B16" s="18" t="s">
        <v>0</v>
      </c>
      <c r="C16" s="18" t="s">
        <v>1</v>
      </c>
      <c r="D16" s="18" t="s">
        <v>2</v>
      </c>
      <c r="E16" s="18" t="s">
        <v>3</v>
      </c>
      <c r="F16" s="18" t="s">
        <v>4</v>
      </c>
      <c r="G16" s="18" t="s">
        <v>5</v>
      </c>
      <c r="H16" s="18" t="s">
        <v>6</v>
      </c>
      <c r="I16" s="18" t="s">
        <v>141</v>
      </c>
      <c r="J16" s="18" t="s">
        <v>142</v>
      </c>
      <c r="L16" s="19" t="s">
        <v>3</v>
      </c>
      <c r="M16" s="19" t="s">
        <v>144</v>
      </c>
      <c r="O16" s="19" t="s">
        <v>1</v>
      </c>
      <c r="P16" s="19" t="s">
        <v>5</v>
      </c>
    </row>
    <row r="17" spans="2:16" x14ac:dyDescent="0.25">
      <c r="B17" t="s">
        <v>7</v>
      </c>
      <c r="C17" t="s">
        <v>8</v>
      </c>
      <c r="D17" t="s">
        <v>9</v>
      </c>
      <c r="E17" t="s">
        <v>10</v>
      </c>
      <c r="F17">
        <v>45</v>
      </c>
      <c r="G17" s="16">
        <v>1349.55</v>
      </c>
      <c r="H17" s="16">
        <v>675</v>
      </c>
      <c r="I17" s="16">
        <f>weekly_sales[[#This Row],[Revenue]]-weekly_sales[[#This Row],[Cost]]</f>
        <v>674.55</v>
      </c>
      <c r="J17" s="17">
        <f>IF(weekly_sales[[#This Row],[Revenue]]=0,0,weekly_sales[[#This Row],[Margin $]]/weekly_sales[[#This Row],[Revenue]])</f>
        <v>0.49983327775925307</v>
      </c>
      <c r="L17" s="20" t="str" cm="1">
        <f t="array" ref="L17:L19">_xlfn._xlws.SORT(_xlfn.UNIQUE(weekly_sales[Region]))</f>
        <v>Central</v>
      </c>
      <c r="M17" s="21" cm="1">
        <f t="array" ref="M17:M19">SUMIF(weekly_sales[Region],_xlfn.ANCHORARRAY(L17),weekly_sales[Revenue])</f>
        <v>3343.68</v>
      </c>
      <c r="O17" s="20" t="str" cm="1">
        <f t="array" ref="O17:P19">_xlfn.LET(_xlpm.products,_xlfn.UNIQUE(weekly_sales[Product]),_xlpm.revs,SUMIF(weekly_sales[Product],_xlpm.products,weekly_sales[Revenue]),_xlfn.TAKE(_xlfn.SORTBY(_xlfn.HSTACK(_xlpm.products,_xlpm.revs),_xlpm.revs,-1),3))</f>
        <v>Wireless Mouse</v>
      </c>
      <c r="P17" s="21">
        <v>4318.5599999999995</v>
      </c>
    </row>
    <row r="18" spans="2:16" x14ac:dyDescent="0.25">
      <c r="B18" t="s">
        <v>11</v>
      </c>
      <c r="C18" t="s">
        <v>12</v>
      </c>
      <c r="D18" t="s">
        <v>13</v>
      </c>
      <c r="E18" t="s">
        <v>14</v>
      </c>
      <c r="F18">
        <v>120</v>
      </c>
      <c r="G18" s="16">
        <v>599</v>
      </c>
      <c r="H18" s="16">
        <v>240</v>
      </c>
      <c r="I18" s="16">
        <f>weekly_sales[[#This Row],[Revenue]]-weekly_sales[[#This Row],[Cost]]</f>
        <v>359</v>
      </c>
      <c r="J18" s="17">
        <f>IF(weekly_sales[[#This Row],[Revenue]]=0,0,weekly_sales[[#This Row],[Margin $]]/weekly_sales[[#This Row],[Revenue]])</f>
        <v>0.59933222036727885</v>
      </c>
      <c r="L18" s="20" t="str">
        <v>East</v>
      </c>
      <c r="M18" s="21">
        <v>3808.18</v>
      </c>
      <c r="O18" s="20" t="str">
        <v>Mechanical Keyboard</v>
      </c>
      <c r="P18" s="21">
        <v>2719.66</v>
      </c>
    </row>
    <row r="19" spans="2:16" x14ac:dyDescent="0.25">
      <c r="B19" t="s">
        <v>15</v>
      </c>
      <c r="C19" t="s">
        <v>16</v>
      </c>
      <c r="D19" t="s">
        <v>17</v>
      </c>
      <c r="E19" t="s">
        <v>18</v>
      </c>
      <c r="F19">
        <v>28</v>
      </c>
      <c r="G19" s="16">
        <v>1399.72</v>
      </c>
      <c r="H19" s="16">
        <v>700</v>
      </c>
      <c r="I19" s="16">
        <f>weekly_sales[[#This Row],[Revenue]]-weekly_sales[[#This Row],[Cost]]</f>
        <v>699.72</v>
      </c>
      <c r="J19" s="17">
        <f>IF(weekly_sales[[#This Row],[Revenue]]=0,0,weekly_sales[[#This Row],[Margin $]]/weekly_sales[[#This Row],[Revenue]])</f>
        <v>0.49989997999599922</v>
      </c>
      <c r="L19" s="20" t="str">
        <v>West</v>
      </c>
      <c r="M19" s="21">
        <v>3883.0600000000004</v>
      </c>
      <c r="O19" s="20" t="str">
        <v>Laptop Stand</v>
      </c>
      <c r="P19" s="21">
        <v>2499.5</v>
      </c>
    </row>
    <row r="20" spans="2:16" x14ac:dyDescent="0.25">
      <c r="B20" t="s">
        <v>19</v>
      </c>
      <c r="C20" t="s">
        <v>8</v>
      </c>
      <c r="D20" t="s">
        <v>9</v>
      </c>
      <c r="E20" t="s">
        <v>10</v>
      </c>
      <c r="F20">
        <v>32</v>
      </c>
      <c r="G20" s="16">
        <v>959.68</v>
      </c>
      <c r="H20" s="16">
        <v>480</v>
      </c>
      <c r="I20" s="16">
        <f>weekly_sales[[#This Row],[Revenue]]-weekly_sales[[#This Row],[Cost]]</f>
        <v>479.67999999999995</v>
      </c>
      <c r="J20" s="17">
        <f>IF(weekly_sales[[#This Row],[Revenue]]=0,0,weekly_sales[[#This Row],[Margin $]]/weekly_sales[[#This Row],[Revenue]])</f>
        <v>0.49983327775925307</v>
      </c>
      <c r="L20" s="20"/>
      <c r="M20" s="21"/>
    </row>
    <row r="21" spans="2:16" x14ac:dyDescent="0.25">
      <c r="B21" t="s">
        <v>20</v>
      </c>
      <c r="C21" t="s">
        <v>21</v>
      </c>
      <c r="D21" t="s">
        <v>9</v>
      </c>
      <c r="E21" t="s">
        <v>14</v>
      </c>
      <c r="F21">
        <v>15</v>
      </c>
      <c r="G21" s="16">
        <v>1199.8499999999999</v>
      </c>
      <c r="H21" s="16">
        <v>600</v>
      </c>
      <c r="I21" s="16">
        <f>weekly_sales[[#This Row],[Revenue]]-weekly_sales[[#This Row],[Cost]]</f>
        <v>599.84999999999991</v>
      </c>
      <c r="J21" s="17">
        <f>IF(weekly_sales[[#This Row],[Revenue]]=0,0,weekly_sales[[#This Row],[Margin $]]/weekly_sales[[#This Row],[Revenue]])</f>
        <v>0.49993749218652328</v>
      </c>
      <c r="M21" s="16"/>
    </row>
    <row r="22" spans="2:16" x14ac:dyDescent="0.25">
      <c r="B22" t="s">
        <v>22</v>
      </c>
      <c r="C22" t="s">
        <v>12</v>
      </c>
      <c r="D22" t="s">
        <v>13</v>
      </c>
      <c r="E22" t="s">
        <v>18</v>
      </c>
      <c r="F22">
        <v>85</v>
      </c>
      <c r="G22" s="16">
        <v>424.15</v>
      </c>
      <c r="H22" s="16">
        <v>170</v>
      </c>
      <c r="I22" s="16">
        <f>weekly_sales[[#This Row],[Revenue]]-weekly_sales[[#This Row],[Cost]]</f>
        <v>254.14999999999998</v>
      </c>
      <c r="J22" s="17">
        <f>IF(weekly_sales[[#This Row],[Revenue]]=0,0,weekly_sales[[#This Row],[Margin $]]/weekly_sales[[#This Row],[Revenue]])</f>
        <v>0.59919839679358711</v>
      </c>
      <c r="M22" s="16"/>
    </row>
    <row r="23" spans="2:16" x14ac:dyDescent="0.25">
      <c r="B23" t="s">
        <v>23</v>
      </c>
      <c r="C23" t="s">
        <v>16</v>
      </c>
      <c r="D23" t="s">
        <v>17</v>
      </c>
      <c r="E23" t="s">
        <v>10</v>
      </c>
      <c r="F23">
        <v>22</v>
      </c>
      <c r="G23" s="16">
        <v>1099.78</v>
      </c>
      <c r="H23" s="16">
        <v>550</v>
      </c>
      <c r="I23" s="16">
        <f>weekly_sales[[#This Row],[Revenue]]-weekly_sales[[#This Row],[Cost]]</f>
        <v>549.78</v>
      </c>
      <c r="J23" s="17">
        <f>IF(weekly_sales[[#This Row],[Revenue]]=0,0,weekly_sales[[#This Row],[Margin $]]/weekly_sales[[#This Row],[Revenue]])</f>
        <v>0.49989997999599917</v>
      </c>
      <c r="M23" s="16"/>
    </row>
    <row r="24" spans="2:16" x14ac:dyDescent="0.25">
      <c r="B24" t="s">
        <v>24</v>
      </c>
      <c r="C24" t="s">
        <v>8</v>
      </c>
      <c r="D24" t="s">
        <v>9</v>
      </c>
      <c r="E24" t="s">
        <v>14</v>
      </c>
      <c r="F24">
        <v>67</v>
      </c>
      <c r="G24" s="16">
        <v>2009.33</v>
      </c>
      <c r="H24" s="16">
        <v>1005</v>
      </c>
      <c r="I24" s="16">
        <f>weekly_sales[[#This Row],[Revenue]]-weekly_sales[[#This Row],[Cost]]</f>
        <v>1004.3299999999999</v>
      </c>
      <c r="J24" s="17">
        <f>IF(weekly_sales[[#This Row],[Revenue]]=0,0,weekly_sales[[#This Row],[Margin $]]/weekly_sales[[#This Row],[Revenue]])</f>
        <v>0.49983327775925307</v>
      </c>
      <c r="M24" s="16"/>
    </row>
    <row r="25" spans="2:16" x14ac:dyDescent="0.25">
      <c r="B25" t="s">
        <v>25</v>
      </c>
      <c r="C25" t="s">
        <v>21</v>
      </c>
      <c r="D25" t="s">
        <v>9</v>
      </c>
      <c r="E25" t="s">
        <v>18</v>
      </c>
      <c r="F25">
        <v>19</v>
      </c>
      <c r="G25" s="16">
        <v>1519.81</v>
      </c>
      <c r="H25" s="16">
        <v>760</v>
      </c>
      <c r="I25" s="16">
        <f>weekly_sales[[#This Row],[Revenue]]-weekly_sales[[#This Row],[Cost]]</f>
        <v>759.81</v>
      </c>
      <c r="J25" s="17">
        <f>IF(weekly_sales[[#This Row],[Revenue]]=0,0,weekly_sales[[#This Row],[Margin $]]/weekly_sales[[#This Row],[Revenue]])</f>
        <v>0.49993749218652328</v>
      </c>
      <c r="M25" s="16"/>
    </row>
    <row r="26" spans="2:16" x14ac:dyDescent="0.25">
      <c r="B26" t="s">
        <v>26</v>
      </c>
      <c r="C26" t="s">
        <v>12</v>
      </c>
      <c r="D26" t="s">
        <v>13</v>
      </c>
      <c r="E26" t="s">
        <v>10</v>
      </c>
      <c r="F26">
        <v>95</v>
      </c>
      <c r="G26" s="16">
        <v>474.05</v>
      </c>
      <c r="H26" s="16">
        <v>190</v>
      </c>
      <c r="I26" s="16">
        <f>weekly_sales[[#This Row],[Revenue]]-weekly_sales[[#This Row],[Cost]]</f>
        <v>284.05</v>
      </c>
      <c r="J26" s="17">
        <f>IF(weekly_sales[[#This Row],[Revenue]]=0,0,weekly_sales[[#This Row],[Margin $]]/weekly_sales[[#This Row],[Revenue]])</f>
        <v>0.59919839679358722</v>
      </c>
    </row>
    <row r="27" spans="2:16" ht="15" customHeight="1" x14ac:dyDescent="0.25"/>
    <row r="28" spans="2:16" ht="15" customHeight="1" x14ac:dyDescent="0.25"/>
    <row r="29" spans="2:16" ht="15" customHeight="1" x14ac:dyDescent="0.25"/>
    <row r="30" spans="2:16" ht="15" customHeight="1" x14ac:dyDescent="0.25"/>
    <row r="31" spans="2:16" ht="15" customHeight="1" x14ac:dyDescent="0.25"/>
    <row r="32" spans="2:16" ht="15" customHeight="1" x14ac:dyDescent="0.25"/>
    <row r="33" ht="15" customHeight="1" x14ac:dyDescent="0.25"/>
    <row r="34" ht="15" customHeight="1" x14ac:dyDescent="0.25"/>
    <row r="35" ht="15" customHeight="1" x14ac:dyDescent="0.25"/>
    <row r="36" ht="15" customHeight="1" x14ac:dyDescent="0.25"/>
    <row r="37" ht="15" customHeight="1" x14ac:dyDescent="0.25"/>
    <row r="38" ht="15" customHeight="1" x14ac:dyDescent="0.25"/>
  </sheetData>
  <mergeCells count="2">
    <mergeCell ref="L14:M14"/>
    <mergeCell ref="O14:P14"/>
  </mergeCells>
  <conditionalFormatting sqref="B17:J26">
    <cfRule type="expression" dxfId="0" priority="1">
      <formula>$J17&lt;40%</formula>
    </cfRule>
  </conditionalFormatting>
  <pageMargins left="0.75" right="0.75" top="1" bottom="1" header="0.5" footer="0.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30"/>
  <sheetViews>
    <sheetView zoomScaleNormal="100" workbookViewId="0"/>
  </sheetViews>
  <sheetFormatPr defaultColWidth="9.140625" defaultRowHeight="15" x14ac:dyDescent="0.25"/>
  <cols>
    <col min="1" max="1" width="17.42578125" bestFit="1" customWidth="1"/>
    <col min="2" max="2" width="11.5703125" customWidth="1"/>
    <col min="3" max="3" width="28.7109375" bestFit="1" customWidth="1"/>
    <col min="4" max="4" width="9.28515625" bestFit="1" customWidth="1"/>
    <col min="5" max="5" width="10.140625" bestFit="1" customWidth="1"/>
    <col min="6" max="6" width="12.5703125" bestFit="1" customWidth="1"/>
    <col min="7" max="7" width="15" bestFit="1" customWidth="1"/>
    <col min="8" max="8" width="11.5703125" bestFit="1" customWidth="1"/>
    <col min="9" max="9" width="11" customWidth="1"/>
    <col min="10" max="10" width="11.5703125" bestFit="1" customWidth="1"/>
    <col min="11" max="11" width="12.85546875" bestFit="1" customWidth="1"/>
    <col min="12" max="12" width="17" bestFit="1" customWidth="1"/>
    <col min="14" max="14" width="8.85546875" bestFit="1" customWidth="1"/>
    <col min="15" max="15" width="27.5703125" bestFit="1" customWidth="1"/>
    <col min="16" max="16" width="7.140625" bestFit="1" customWidth="1"/>
    <col min="17" max="17" width="6.28515625" bestFit="1" customWidth="1"/>
    <col min="18" max="18" width="10.5703125" bestFit="1" customWidth="1"/>
    <col min="19" max="19" width="8.5703125" bestFit="1" customWidth="1"/>
  </cols>
  <sheetData>
    <row r="1" spans="1:19" ht="24" thickBot="1" x14ac:dyDescent="0.4">
      <c r="A1" s="4" t="s">
        <v>107</v>
      </c>
      <c r="B1" s="11"/>
      <c r="C1" s="11"/>
      <c r="D1" s="11"/>
      <c r="E1" s="11"/>
      <c r="F1" s="11"/>
      <c r="G1" s="11"/>
    </row>
    <row r="2" spans="1:19" ht="18.75" x14ac:dyDescent="0.3">
      <c r="A2" s="3" t="s">
        <v>104</v>
      </c>
    </row>
    <row r="4" spans="1:19" x14ac:dyDescent="0.25">
      <c r="A4" s="2" t="s">
        <v>105</v>
      </c>
      <c r="B4" t="s">
        <v>131</v>
      </c>
    </row>
    <row r="6" spans="1:19" x14ac:dyDescent="0.25">
      <c r="A6" s="13" t="s">
        <v>116</v>
      </c>
    </row>
    <row r="7" spans="1:19" x14ac:dyDescent="0.25">
      <c r="A7" s="14"/>
      <c r="B7" t="s">
        <v>122</v>
      </c>
    </row>
    <row r="8" spans="1:19" x14ac:dyDescent="0.25">
      <c r="B8" t="s">
        <v>132</v>
      </c>
    </row>
    <row r="9" spans="1:19" x14ac:dyDescent="0.25">
      <c r="B9" t="s">
        <v>134</v>
      </c>
    </row>
    <row r="10" spans="1:19" x14ac:dyDescent="0.25">
      <c r="B10" t="s">
        <v>135</v>
      </c>
    </row>
    <row r="12" spans="1:19" x14ac:dyDescent="0.25">
      <c r="A12" s="1" t="s">
        <v>121</v>
      </c>
    </row>
    <row r="14" spans="1:19" x14ac:dyDescent="0.25">
      <c r="B14" s="12" t="s">
        <v>27</v>
      </c>
      <c r="C14" s="12" t="s">
        <v>28</v>
      </c>
      <c r="D14" s="12" t="s">
        <v>29</v>
      </c>
      <c r="E14" s="12" t="s">
        <v>30</v>
      </c>
      <c r="F14" s="12" t="s">
        <v>31</v>
      </c>
      <c r="G14" s="12" t="s">
        <v>32</v>
      </c>
      <c r="H14" s="12" t="s">
        <v>2</v>
      </c>
      <c r="J14" s="33" t="s">
        <v>146</v>
      </c>
      <c r="K14" s="33"/>
      <c r="L14" s="33"/>
      <c r="N14" s="33" t="s">
        <v>149</v>
      </c>
      <c r="O14" s="33"/>
      <c r="P14" s="33"/>
    </row>
    <row r="15" spans="1:19" ht="30" x14ac:dyDescent="0.25">
      <c r="B15" s="12" t="s">
        <v>33</v>
      </c>
      <c r="C15" s="22" t="s">
        <v>34</v>
      </c>
      <c r="D15" s="12" t="s">
        <v>35</v>
      </c>
      <c r="E15" s="12" t="s">
        <v>36</v>
      </c>
      <c r="F15" s="12" t="s">
        <v>37</v>
      </c>
      <c r="G15" s="12">
        <v>4.5</v>
      </c>
      <c r="H15" s="12" t="s">
        <v>38</v>
      </c>
    </row>
    <row r="16" spans="1:19" ht="30" x14ac:dyDescent="0.25">
      <c r="B16" s="12" t="s">
        <v>39</v>
      </c>
      <c r="C16" s="22" t="s">
        <v>40</v>
      </c>
      <c r="D16" s="12" t="s">
        <v>35</v>
      </c>
      <c r="E16" s="12" t="s">
        <v>42</v>
      </c>
      <c r="F16" s="12" t="s">
        <v>43</v>
      </c>
      <c r="G16" s="12"/>
      <c r="H16" s="12" t="s">
        <v>44</v>
      </c>
      <c r="J16" s="24" t="s">
        <v>2</v>
      </c>
      <c r="K16" s="24" t="s">
        <v>147</v>
      </c>
      <c r="L16" s="24" t="s">
        <v>148</v>
      </c>
      <c r="N16" s="24" t="s">
        <v>27</v>
      </c>
      <c r="O16" s="24" t="s">
        <v>28</v>
      </c>
      <c r="P16" s="24" t="s">
        <v>29</v>
      </c>
      <c r="Q16" s="24" t="s">
        <v>30</v>
      </c>
      <c r="R16" s="24" t="s">
        <v>31</v>
      </c>
      <c r="S16" s="24" t="s">
        <v>2</v>
      </c>
    </row>
    <row r="17" spans="2:19" ht="30" x14ac:dyDescent="0.25">
      <c r="B17" s="12" t="s">
        <v>45</v>
      </c>
      <c r="C17" s="22" t="s">
        <v>46</v>
      </c>
      <c r="D17" s="12" t="s">
        <v>47</v>
      </c>
      <c r="E17" s="12" t="s">
        <v>36</v>
      </c>
      <c r="F17" s="12" t="s">
        <v>48</v>
      </c>
      <c r="G17" s="12">
        <v>48</v>
      </c>
      <c r="H17" s="12" t="s">
        <v>49</v>
      </c>
      <c r="J17" s="25" t="s">
        <v>38</v>
      </c>
      <c r="K17" s="23">
        <f>COUNTIFS(daily_tickets[Category],J17,daily_tickets[Status],"Closed")</f>
        <v>2</v>
      </c>
      <c r="L17" s="26">
        <f>IFERROR(AVERAGEIFS(daily_tickets[ResolutionHrs],daily_tickets[Category],J17,daily_tickets[Status],"Closed"),"")</f>
        <v>8.25</v>
      </c>
      <c r="N17" s="25" t="s">
        <v>39</v>
      </c>
      <c r="O17" s="27" t="s">
        <v>40</v>
      </c>
      <c r="P17" s="25" t="s">
        <v>35</v>
      </c>
      <c r="Q17" s="25" t="s">
        <v>42</v>
      </c>
      <c r="R17" s="25" t="s">
        <v>43</v>
      </c>
      <c r="S17" s="25" t="s">
        <v>44</v>
      </c>
    </row>
    <row r="18" spans="2:19" x14ac:dyDescent="0.25">
      <c r="B18" s="12" t="s">
        <v>50</v>
      </c>
      <c r="C18" s="22" t="s">
        <v>51</v>
      </c>
      <c r="D18" s="12" t="s">
        <v>35</v>
      </c>
      <c r="E18" s="12" t="s">
        <v>36</v>
      </c>
      <c r="F18" s="12" t="s">
        <v>37</v>
      </c>
      <c r="G18" s="12">
        <v>2</v>
      </c>
      <c r="H18" s="12" t="s">
        <v>44</v>
      </c>
      <c r="J18" s="25" t="s">
        <v>44</v>
      </c>
      <c r="K18" s="23">
        <f>COUNTIFS(daily_tickets[Category],J18,daily_tickets[Status],"Closed")</f>
        <v>2</v>
      </c>
      <c r="L18" s="26">
        <f>IFERROR(AVERAGEIFS(daily_tickets[ResolutionHrs],daily_tickets[Category],J18,daily_tickets[Status],"Closed"),"")</f>
        <v>4</v>
      </c>
    </row>
    <row r="19" spans="2:19" x14ac:dyDescent="0.25">
      <c r="B19" s="12" t="s">
        <v>52</v>
      </c>
      <c r="C19" s="22" t="s">
        <v>53</v>
      </c>
      <c r="D19" s="12" t="s">
        <v>35</v>
      </c>
      <c r="E19" s="12" t="s">
        <v>54</v>
      </c>
      <c r="F19" s="12" t="s">
        <v>55</v>
      </c>
      <c r="G19" s="12"/>
      <c r="H19" s="12" t="s">
        <v>56</v>
      </c>
      <c r="J19" s="25" t="s">
        <v>56</v>
      </c>
      <c r="K19" s="23">
        <f>COUNTIFS(daily_tickets[Category],J19,daily_tickets[Status],"Closed")</f>
        <v>0</v>
      </c>
      <c r="L19" s="26" t="str">
        <f>IFERROR(AVERAGEIFS(daily_tickets[ResolutionHrs],daily_tickets[Category],J19,daily_tickets[Status],"Closed"),"")</f>
        <v/>
      </c>
    </row>
    <row r="20" spans="2:19" x14ac:dyDescent="0.25">
      <c r="B20" s="12" t="s">
        <v>57</v>
      </c>
      <c r="C20" s="22" t="s">
        <v>58</v>
      </c>
      <c r="D20" s="12" t="s">
        <v>47</v>
      </c>
      <c r="E20" s="12" t="s">
        <v>36</v>
      </c>
      <c r="F20" s="12" t="s">
        <v>48</v>
      </c>
      <c r="G20" s="12">
        <v>1.5</v>
      </c>
      <c r="H20" s="12" t="s">
        <v>59</v>
      </c>
      <c r="J20" s="25" t="s">
        <v>49</v>
      </c>
      <c r="K20" s="23">
        <f>COUNTIFS(daily_tickets[Category],J20,daily_tickets[Status],"Closed")</f>
        <v>2</v>
      </c>
      <c r="L20" s="26">
        <f>IFERROR(AVERAGEIFS(daily_tickets[ResolutionHrs],daily_tickets[Category],J20,daily_tickets[Status],"Closed"),"")</f>
        <v>60</v>
      </c>
    </row>
    <row r="21" spans="2:19" ht="30" x14ac:dyDescent="0.25">
      <c r="B21" s="12" t="s">
        <v>60</v>
      </c>
      <c r="C21" s="22" t="s">
        <v>61</v>
      </c>
      <c r="D21" s="12" t="s">
        <v>35</v>
      </c>
      <c r="E21" s="12" t="s">
        <v>36</v>
      </c>
      <c r="F21" s="12" t="s">
        <v>43</v>
      </c>
      <c r="G21" s="12">
        <v>6</v>
      </c>
      <c r="H21" s="12" t="s">
        <v>44</v>
      </c>
      <c r="J21" s="25" t="s">
        <v>59</v>
      </c>
      <c r="K21" s="23">
        <f>COUNTIFS(daily_tickets[Category],J21,daily_tickets[Status],"Closed")</f>
        <v>1</v>
      </c>
      <c r="L21" s="26">
        <f>IFERROR(AVERAGEIFS(daily_tickets[ResolutionHrs],daily_tickets[Category],J21,daily_tickets[Status],"Closed"),"")</f>
        <v>1.5</v>
      </c>
    </row>
    <row r="22" spans="2:19" x14ac:dyDescent="0.25">
      <c r="B22" s="12" t="s">
        <v>62</v>
      </c>
      <c r="C22" s="22" t="s">
        <v>63</v>
      </c>
      <c r="D22" s="12" t="s">
        <v>41</v>
      </c>
      <c r="E22" s="12" t="s">
        <v>42</v>
      </c>
      <c r="F22" s="12" t="s">
        <v>55</v>
      </c>
      <c r="G22" s="12"/>
      <c r="H22" s="12" t="s">
        <v>64</v>
      </c>
      <c r="J22" s="25" t="s">
        <v>64</v>
      </c>
      <c r="K22" s="23">
        <f>COUNTIFS(daily_tickets[Category],J22,daily_tickets[Status],"Closed")</f>
        <v>0</v>
      </c>
      <c r="L22" s="26" t="str">
        <f>IFERROR(AVERAGEIFS(daily_tickets[ResolutionHrs],daily_tickets[Category],J22,daily_tickets[Status],"Closed"),"")</f>
        <v/>
      </c>
    </row>
    <row r="23" spans="2:19" x14ac:dyDescent="0.25">
      <c r="B23" s="12" t="s">
        <v>65</v>
      </c>
      <c r="C23" s="22" t="s">
        <v>133</v>
      </c>
      <c r="D23" s="12" t="s">
        <v>41</v>
      </c>
      <c r="E23" s="12" t="s">
        <v>36</v>
      </c>
      <c r="F23" s="12" t="s">
        <v>37</v>
      </c>
      <c r="G23" s="12">
        <v>12</v>
      </c>
      <c r="H23" s="12" t="s">
        <v>38</v>
      </c>
    </row>
    <row r="24" spans="2:19" x14ac:dyDescent="0.25">
      <c r="B24" s="12" t="s">
        <v>66</v>
      </c>
      <c r="C24" s="22" t="s">
        <v>67</v>
      </c>
      <c r="D24" s="12" t="s">
        <v>47</v>
      </c>
      <c r="E24" s="12" t="s">
        <v>36</v>
      </c>
      <c r="F24" s="12" t="s">
        <v>48</v>
      </c>
      <c r="G24" s="12">
        <v>72</v>
      </c>
      <c r="H24" s="12" t="s">
        <v>49</v>
      </c>
      <c r="J24" s="34" t="s">
        <v>150</v>
      </c>
      <c r="K24" s="36"/>
      <c r="L24" s="36"/>
    </row>
    <row r="25" spans="2:19" ht="15" customHeight="1" x14ac:dyDescent="0.25"/>
    <row r="26" spans="2:19" ht="15" customHeight="1" x14ac:dyDescent="0.25"/>
    <row r="27" spans="2:19" ht="15" customHeight="1" x14ac:dyDescent="0.25"/>
    <row r="28" spans="2:19" ht="15" customHeight="1" x14ac:dyDescent="0.25"/>
    <row r="29" spans="2:19" ht="15" customHeight="1" x14ac:dyDescent="0.25"/>
    <row r="30" spans="2:19" ht="15" customHeight="1" x14ac:dyDescent="0.25"/>
  </sheetData>
  <mergeCells count="3">
    <mergeCell ref="J14:L14"/>
    <mergeCell ref="N14:P14"/>
    <mergeCell ref="J24:L24"/>
  </mergeCells>
  <pageMargins left="0.75" right="0.75" top="1" bottom="1" header="0.5" footer="0.5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52"/>
  <sheetViews>
    <sheetView zoomScaleNormal="100" workbookViewId="0"/>
  </sheetViews>
  <sheetFormatPr defaultColWidth="9.140625" defaultRowHeight="15" x14ac:dyDescent="0.25"/>
  <cols>
    <col min="1" max="1" width="17.42578125" bestFit="1" customWidth="1"/>
    <col min="2" max="2" width="12.5703125" customWidth="1"/>
    <col min="3" max="3" width="27.28515625" bestFit="1" customWidth="1"/>
    <col min="4" max="4" width="9.85546875" bestFit="1" customWidth="1"/>
    <col min="5" max="5" width="7.140625" bestFit="1" customWidth="1"/>
    <col min="6" max="6" width="10.7109375" bestFit="1" customWidth="1"/>
    <col min="7" max="7" width="16.7109375" bestFit="1" customWidth="1"/>
    <col min="8" max="8" width="8.28515625" bestFit="1" customWidth="1"/>
    <col min="9" max="9" width="10.85546875" bestFit="1" customWidth="1"/>
    <col min="10" max="10" width="16.28515625" bestFit="1" customWidth="1"/>
  </cols>
  <sheetData>
    <row r="1" spans="1:8" ht="24" thickBot="1" x14ac:dyDescent="0.4">
      <c r="A1" s="4" t="s">
        <v>103</v>
      </c>
      <c r="B1" s="11"/>
      <c r="C1" s="11"/>
      <c r="D1" s="11"/>
      <c r="E1" s="11"/>
      <c r="F1" s="11"/>
      <c r="G1" s="11"/>
    </row>
    <row r="2" spans="1:8" ht="18.75" x14ac:dyDescent="0.3">
      <c r="A2" s="3" t="s">
        <v>104</v>
      </c>
    </row>
    <row r="4" spans="1:8" x14ac:dyDescent="0.25">
      <c r="A4" s="1" t="s">
        <v>105</v>
      </c>
      <c r="B4" t="s">
        <v>117</v>
      </c>
    </row>
    <row r="5" spans="1:8" x14ac:dyDescent="0.25">
      <c r="B5" t="s">
        <v>118</v>
      </c>
    </row>
    <row r="7" spans="1:8" x14ac:dyDescent="0.25">
      <c r="A7" s="1" t="s">
        <v>116</v>
      </c>
    </row>
    <row r="8" spans="1:8" x14ac:dyDescent="0.25">
      <c r="B8" s="12" t="s">
        <v>119</v>
      </c>
    </row>
    <row r="9" spans="1:8" x14ac:dyDescent="0.25">
      <c r="B9" s="12" t="s">
        <v>136</v>
      </c>
    </row>
    <row r="10" spans="1:8" x14ac:dyDescent="0.25">
      <c r="B10" t="s">
        <v>139</v>
      </c>
    </row>
    <row r="11" spans="1:8" x14ac:dyDescent="0.25">
      <c r="B11" t="s">
        <v>140</v>
      </c>
    </row>
    <row r="13" spans="1:8" x14ac:dyDescent="0.25">
      <c r="A13" s="1" t="s">
        <v>120</v>
      </c>
    </row>
    <row r="15" spans="1:8" x14ac:dyDescent="0.25">
      <c r="B15" s="29" t="s">
        <v>68</v>
      </c>
      <c r="C15" s="29" t="s">
        <v>69</v>
      </c>
      <c r="D15" s="29" t="s">
        <v>70</v>
      </c>
      <c r="E15" s="29" t="s">
        <v>71</v>
      </c>
      <c r="F15" s="29" t="s">
        <v>38</v>
      </c>
      <c r="G15" s="29" t="s">
        <v>151</v>
      </c>
      <c r="H15" s="29" t="s">
        <v>155</v>
      </c>
    </row>
    <row r="16" spans="1:8" x14ac:dyDescent="0.25">
      <c r="B16" s="12" t="s">
        <v>72</v>
      </c>
      <c r="C16" s="12" t="s">
        <v>73</v>
      </c>
      <c r="D16" s="28">
        <v>-59.99</v>
      </c>
      <c r="E16" s="12" t="s">
        <v>74</v>
      </c>
      <c r="F16" s="12" t="s">
        <v>75</v>
      </c>
      <c r="G16" s="12" t="s">
        <v>76</v>
      </c>
      <c r="H16" s="28">
        <f>IF(bank_transactions[[#This Row],[Type]]="Debit",-bank_transactions[[#This Row],[Amount]],0)</f>
        <v>59.99</v>
      </c>
    </row>
    <row r="17" spans="1:8" x14ac:dyDescent="0.25">
      <c r="B17" s="12" t="s">
        <v>77</v>
      </c>
      <c r="C17" s="12" t="s">
        <v>78</v>
      </c>
      <c r="D17" s="28">
        <v>-124.5</v>
      </c>
      <c r="E17" s="12" t="s">
        <v>74</v>
      </c>
      <c r="F17" s="12" t="s">
        <v>75</v>
      </c>
      <c r="G17" s="12" t="s">
        <v>79</v>
      </c>
      <c r="H17" s="28">
        <f>IF(bank_transactions[[#This Row],[Type]]="Debit",-bank_transactions[[#This Row],[Amount]],0)</f>
        <v>124.5</v>
      </c>
    </row>
    <row r="18" spans="1:8" x14ac:dyDescent="0.25">
      <c r="B18" s="12" t="s">
        <v>80</v>
      </c>
      <c r="C18" s="12" t="s">
        <v>81</v>
      </c>
      <c r="D18" s="28">
        <v>12450</v>
      </c>
      <c r="E18" s="12" t="s">
        <v>82</v>
      </c>
      <c r="F18" s="12" t="s">
        <v>83</v>
      </c>
      <c r="G18" s="12" t="s">
        <v>5</v>
      </c>
      <c r="H18" s="28">
        <f>IF(bank_transactions[[#This Row],[Type]]="Debit",-bank_transactions[[#This Row],[Amount]],0)</f>
        <v>0</v>
      </c>
    </row>
    <row r="19" spans="1:8" x14ac:dyDescent="0.25">
      <c r="B19" s="12" t="s">
        <v>84</v>
      </c>
      <c r="C19" s="12" t="s">
        <v>85</v>
      </c>
      <c r="D19" s="28">
        <v>-312.45</v>
      </c>
      <c r="E19" s="12" t="s">
        <v>74</v>
      </c>
      <c r="F19" s="12" t="s">
        <v>75</v>
      </c>
      <c r="G19" s="12" t="s">
        <v>86</v>
      </c>
      <c r="H19" s="28">
        <f>IF(bank_transactions[[#This Row],[Type]]="Debit",-bank_transactions[[#This Row],[Amount]],0)</f>
        <v>312.45</v>
      </c>
    </row>
    <row r="20" spans="1:8" x14ac:dyDescent="0.25">
      <c r="B20" s="12" t="s">
        <v>87</v>
      </c>
      <c r="C20" s="12" t="s">
        <v>88</v>
      </c>
      <c r="D20" s="28">
        <v>-487.2</v>
      </c>
      <c r="E20" s="12" t="s">
        <v>74</v>
      </c>
      <c r="F20" s="12" t="s">
        <v>89</v>
      </c>
      <c r="G20" s="12" t="s">
        <v>90</v>
      </c>
      <c r="H20" s="28">
        <f>IF(bank_transactions[[#This Row],[Type]]="Debit",-bank_transactions[[#This Row],[Amount]],0)</f>
        <v>487.2</v>
      </c>
    </row>
    <row r="21" spans="1:8" x14ac:dyDescent="0.25">
      <c r="B21" s="12" t="s">
        <v>91</v>
      </c>
      <c r="C21" s="12" t="s">
        <v>92</v>
      </c>
      <c r="D21" s="28">
        <v>8500</v>
      </c>
      <c r="E21" s="12" t="s">
        <v>82</v>
      </c>
      <c r="F21" s="12" t="s">
        <v>83</v>
      </c>
      <c r="G21" s="12" t="s">
        <v>5</v>
      </c>
      <c r="H21" s="28">
        <f>IF(bank_transactions[[#This Row],[Type]]="Debit",-bank_transactions[[#This Row],[Amount]],0)</f>
        <v>0</v>
      </c>
    </row>
    <row r="22" spans="1:8" x14ac:dyDescent="0.25">
      <c r="B22" s="12" t="s">
        <v>93</v>
      </c>
      <c r="C22" s="12" t="s">
        <v>94</v>
      </c>
      <c r="D22" s="28">
        <v>-67.8</v>
      </c>
      <c r="E22" s="12" t="s">
        <v>74</v>
      </c>
      <c r="F22" s="12" t="s">
        <v>89</v>
      </c>
      <c r="G22" s="12" t="s">
        <v>95</v>
      </c>
      <c r="H22" s="28">
        <f>IF(bank_transactions[[#This Row],[Type]]="Debit",-bank_transactions[[#This Row],[Amount]],0)</f>
        <v>67.8</v>
      </c>
    </row>
    <row r="23" spans="1:8" x14ac:dyDescent="0.25">
      <c r="B23" s="12" t="s">
        <v>96</v>
      </c>
      <c r="C23" s="12" t="s">
        <v>97</v>
      </c>
      <c r="D23" s="28">
        <v>-144</v>
      </c>
      <c r="E23" s="12" t="s">
        <v>74</v>
      </c>
      <c r="F23" s="12" t="s">
        <v>75</v>
      </c>
      <c r="G23" s="12" t="s">
        <v>76</v>
      </c>
      <c r="H23" s="28">
        <f>IF(bank_transactions[[#This Row],[Type]]="Debit",-bank_transactions[[#This Row],[Amount]],0)</f>
        <v>144</v>
      </c>
    </row>
    <row r="24" spans="1:8" x14ac:dyDescent="0.25">
      <c r="B24" s="12" t="s">
        <v>98</v>
      </c>
      <c r="C24" s="12" t="s">
        <v>99</v>
      </c>
      <c r="D24" s="28">
        <v>-42.15</v>
      </c>
      <c r="E24" s="12" t="s">
        <v>74</v>
      </c>
      <c r="F24" s="12" t="s">
        <v>89</v>
      </c>
      <c r="G24" s="12" t="s">
        <v>90</v>
      </c>
      <c r="H24" s="28">
        <f>IF(bank_transactions[[#This Row],[Type]]="Debit",-bank_transactions[[#This Row],[Amount]],0)</f>
        <v>42.15</v>
      </c>
    </row>
    <row r="25" spans="1:8" x14ac:dyDescent="0.25">
      <c r="B25" s="12" t="s">
        <v>100</v>
      </c>
      <c r="C25" s="12" t="s">
        <v>101</v>
      </c>
      <c r="D25" s="28">
        <v>-18500</v>
      </c>
      <c r="E25" s="12" t="s">
        <v>74</v>
      </c>
      <c r="F25" s="12" t="s">
        <v>83</v>
      </c>
      <c r="G25" s="12" t="s">
        <v>102</v>
      </c>
      <c r="H25" s="28">
        <f>IF(bank_transactions[[#This Row],[Type]]="Debit",-bank_transactions[[#This Row],[Amount]],0)</f>
        <v>18500</v>
      </c>
    </row>
    <row r="27" spans="1:8" x14ac:dyDescent="0.25">
      <c r="A27" s="1" t="s">
        <v>138</v>
      </c>
    </row>
    <row r="29" spans="1:8" x14ac:dyDescent="0.25">
      <c r="B29" t="s">
        <v>137</v>
      </c>
    </row>
    <row r="30" spans="1:8" x14ac:dyDescent="0.25">
      <c r="B30" t="s">
        <v>76</v>
      </c>
    </row>
    <row r="31" spans="1:8" x14ac:dyDescent="0.25">
      <c r="B31" t="s">
        <v>79</v>
      </c>
    </row>
    <row r="32" spans="1:8" x14ac:dyDescent="0.25">
      <c r="B32" t="s">
        <v>5</v>
      </c>
    </row>
    <row r="33" spans="2:4" x14ac:dyDescent="0.25">
      <c r="B33" t="s">
        <v>86</v>
      </c>
    </row>
    <row r="34" spans="2:4" x14ac:dyDescent="0.25">
      <c r="B34" t="s">
        <v>90</v>
      </c>
    </row>
    <row r="35" spans="2:4" x14ac:dyDescent="0.25">
      <c r="B35" t="s">
        <v>95</v>
      </c>
    </row>
    <row r="36" spans="2:4" x14ac:dyDescent="0.25">
      <c r="B36" t="s">
        <v>102</v>
      </c>
    </row>
    <row r="38" spans="2:4" x14ac:dyDescent="0.25">
      <c r="B38" s="33" t="s">
        <v>152</v>
      </c>
      <c r="C38" s="33"/>
      <c r="D38" s="33"/>
    </row>
    <row r="40" spans="2:4" x14ac:dyDescent="0.25">
      <c r="B40" s="30" t="s">
        <v>151</v>
      </c>
      <c r="C40" s="30" t="s">
        <v>153</v>
      </c>
    </row>
    <row r="41" spans="2:4" x14ac:dyDescent="0.25">
      <c r="B41" s="31" t="s">
        <v>86</v>
      </c>
      <c r="C41" s="32">
        <v>312.45</v>
      </c>
    </row>
    <row r="42" spans="2:4" x14ac:dyDescent="0.25">
      <c r="B42" s="31" t="s">
        <v>95</v>
      </c>
      <c r="C42" s="32">
        <v>67.8</v>
      </c>
    </row>
    <row r="43" spans="2:4" x14ac:dyDescent="0.25">
      <c r="B43" s="31" t="s">
        <v>79</v>
      </c>
      <c r="C43" s="32">
        <v>124.5</v>
      </c>
    </row>
    <row r="44" spans="2:4" x14ac:dyDescent="0.25">
      <c r="B44" s="31" t="s">
        <v>102</v>
      </c>
      <c r="C44" s="32">
        <v>18500</v>
      </c>
    </row>
    <row r="45" spans="2:4" x14ac:dyDescent="0.25">
      <c r="B45" s="31" t="s">
        <v>5</v>
      </c>
      <c r="C45" s="32">
        <v>0</v>
      </c>
    </row>
    <row r="46" spans="2:4" x14ac:dyDescent="0.25">
      <c r="B46" s="31" t="s">
        <v>76</v>
      </c>
      <c r="C46" s="32">
        <v>203.99</v>
      </c>
    </row>
    <row r="47" spans="2:4" x14ac:dyDescent="0.25">
      <c r="B47" s="31" t="s">
        <v>90</v>
      </c>
      <c r="C47" s="32">
        <v>529.35</v>
      </c>
    </row>
    <row r="48" spans="2:4" x14ac:dyDescent="0.25">
      <c r="B48" s="31" t="s">
        <v>154</v>
      </c>
      <c r="C48" s="32">
        <v>19738.09</v>
      </c>
    </row>
    <row r="49" spans="2:4" x14ac:dyDescent="0.25">
      <c r="B49" s="31"/>
      <c r="C49" s="31"/>
    </row>
    <row r="50" spans="2:4" x14ac:dyDescent="0.25">
      <c r="B50" s="31"/>
      <c r="C50" s="31"/>
    </row>
    <row r="52" spans="2:4" x14ac:dyDescent="0.25">
      <c r="B52" s="34" t="s">
        <v>156</v>
      </c>
      <c r="C52" s="34"/>
      <c r="D52" s="34"/>
    </row>
  </sheetData>
  <mergeCells count="2">
    <mergeCell ref="B38:D38"/>
    <mergeCell ref="B52:D52"/>
  </mergeCells>
  <phoneticPr fontId="14" type="noConversion"/>
  <pageMargins left="0.75" right="0.75" top="1" bottom="1" header="0.5" footer="0.5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Excel U</vt:lpstr>
      <vt:lpstr>Exercise 1</vt:lpstr>
      <vt:lpstr>Exercise 2</vt:lpstr>
      <vt:lpstr>Exercise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Jeff Lenning</cp:lastModifiedBy>
  <dcterms:created xsi:type="dcterms:W3CDTF">2026-06-21T14:16:13Z</dcterms:created>
  <dcterms:modified xsi:type="dcterms:W3CDTF">2026-06-29T15:00:03Z</dcterms:modified>
</cp:coreProperties>
</file>