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rketing\YouTube\Videos\Tutorials\20260923 calude variance\"/>
    </mc:Choice>
  </mc:AlternateContent>
  <xr:revisionPtr revIDLastSave="0" documentId="8_{84A41934-AAF3-4BB7-A557-C23A2C6B3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 U" sheetId="1" r:id="rId1"/>
    <sheet name="Exercise 1" sheetId="2" r:id="rId2"/>
    <sheet name="Exercise 2" sheetId="3" r:id="rId3"/>
    <sheet name="Exercise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4" l="1" a="1"/>
  <c r="F32" i="4"/>
  <c r="E32" i="4"/>
  <c r="D32" i="4"/>
  <c r="C32" i="4"/>
  <c r="E31" i="4"/>
  <c r="D31" i="4"/>
  <c r="F31" i="4" s="1"/>
  <c r="C31" i="4"/>
  <c r="E30" i="4"/>
  <c r="D30" i="4"/>
  <c r="F30" i="4" s="1"/>
  <c r="C30" i="4"/>
  <c r="E29" i="4"/>
  <c r="D29" i="4"/>
  <c r="F29" i="4" s="1"/>
  <c r="C29" i="4"/>
  <c r="E28" i="4"/>
  <c r="D28" i="4"/>
  <c r="F28" i="4" s="1"/>
  <c r="C28" i="4"/>
  <c r="F27" i="4"/>
  <c r="E27" i="4"/>
  <c r="D27" i="4"/>
  <c r="C27" i="4"/>
  <c r="E26" i="4"/>
  <c r="D26" i="4"/>
  <c r="F26" i="4" s="1"/>
  <c r="C26" i="4"/>
  <c r="E25" i="4"/>
  <c r="D25" i="4"/>
  <c r="F25" i="4" s="1"/>
  <c r="C25" i="4"/>
  <c r="E24" i="4"/>
  <c r="D24" i="4"/>
  <c r="F24" i="4" s="1"/>
  <c r="C24" i="4"/>
  <c r="E23" i="4"/>
  <c r="D23" i="4"/>
  <c r="F23" i="4" s="1"/>
  <c r="C23" i="4"/>
  <c r="F22" i="4"/>
  <c r="E22" i="4"/>
  <c r="D22" i="4"/>
  <c r="C22" i="4"/>
  <c r="B22" i="4" a="1"/>
  <c r="F18" i="4"/>
  <c r="E18" i="4"/>
  <c r="D18" i="4"/>
  <c r="C18" i="4"/>
  <c r="E17" i="4"/>
  <c r="D17" i="4"/>
  <c r="F17" i="4" s="1"/>
  <c r="C17" i="4"/>
  <c r="E16" i="4"/>
  <c r="D16" i="4"/>
  <c r="F16" i="4" s="1"/>
  <c r="C16" i="4"/>
  <c r="F15" i="4"/>
  <c r="E15" i="4"/>
  <c r="D15" i="4"/>
  <c r="C15" i="4"/>
  <c r="B15" i="4" a="1"/>
  <c r="F20" i="3"/>
  <c r="G20" i="3" s="1"/>
  <c r="F19" i="3"/>
  <c r="F18" i="3"/>
  <c r="F17" i="3"/>
  <c r="F16" i="3"/>
  <c r="F15" i="3"/>
  <c r="F14" i="3"/>
  <c r="F13" i="3"/>
  <c r="F12" i="3"/>
  <c r="F11" i="3"/>
  <c r="F10" i="3"/>
  <c r="G10" i="3" s="1"/>
  <c r="E20" i="3"/>
  <c r="D20" i="3"/>
  <c r="D19" i="3" a="1"/>
  <c r="C19" i="3" a="1"/>
  <c r="E19" i="3" s="1"/>
  <c r="B19" i="3" a="1"/>
  <c r="E18" i="3"/>
  <c r="D18" i="3" a="1"/>
  <c r="C18" i="3" a="1"/>
  <c r="B18" i="3" a="1"/>
  <c r="E17" i="3"/>
  <c r="D17" i="3" a="1"/>
  <c r="C17" i="3" a="1"/>
  <c r="B17" i="3" a="1"/>
  <c r="D16" i="3" a="1"/>
  <c r="C16" i="3" a="1"/>
  <c r="E16" i="3" s="1"/>
  <c r="B16" i="3" a="1"/>
  <c r="D15" i="3" a="1"/>
  <c r="C15" i="3" a="1"/>
  <c r="E15" i="3" s="1"/>
  <c r="B15" i="3" a="1"/>
  <c r="D14" i="3" a="1"/>
  <c r="C14" i="3" a="1"/>
  <c r="E14" i="3" s="1"/>
  <c r="B14" i="3" a="1"/>
  <c r="E13" i="3"/>
  <c r="D13" i="3" a="1"/>
  <c r="C13" i="3" a="1"/>
  <c r="B13" i="3" a="1"/>
  <c r="E12" i="3"/>
  <c r="D12" i="3" a="1"/>
  <c r="C12" i="3" a="1"/>
  <c r="B12" i="3" a="1"/>
  <c r="D11" i="3" a="1"/>
  <c r="C11" i="3" a="1"/>
  <c r="E11" i="3" s="1"/>
  <c r="B11" i="3" a="1"/>
  <c r="E10" i="3"/>
  <c r="D10" i="3" a="1"/>
  <c r="C10" i="3" a="1"/>
  <c r="B10" i="3" a="1"/>
  <c r="G17" i="3" l="1"/>
  <c r="G12" i="3"/>
  <c r="G19" i="3"/>
  <c r="G18" i="3"/>
  <c r="G16" i="3"/>
  <c r="G14" i="3"/>
  <c r="G13" i="3"/>
  <c r="G15" i="3"/>
  <c r="G1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<sst xmlns="http://schemas.openxmlformats.org/spreadsheetml/2006/main" count="117" uniqueCount="58">
  <si>
    <t>Additional Resources</t>
  </si>
  <si>
    <t>Excel University</t>
  </si>
  <si>
    <t>Learn Excel. Work Faster.</t>
  </si>
  <si>
    <t>Free Resources</t>
  </si>
  <si>
    <t>We have tons of free resources for helping you learn Excel:</t>
  </si>
  <si>
    <t>https://www.excel-university.com/learn-excel-free</t>
  </si>
  <si>
    <t>Paid</t>
  </si>
  <si>
    <t>We also offer formal training programs:</t>
  </si>
  <si>
    <t>https://store.excel-university.com</t>
  </si>
  <si>
    <t>Exercise 1</t>
  </si>
  <si>
    <t>Purpose</t>
  </si>
  <si>
    <t>Use the Claude Excel add-in on real Actual vs Budget tables.</t>
  </si>
  <si>
    <t>Get a first-pass variance summary without building formulas yet.</t>
  </si>
  <si>
    <t>Prompt</t>
  </si>
  <si>
    <t>Dept</t>
  </si>
  <si>
    <t>Account</t>
  </si>
  <si>
    <t>Actual</t>
  </si>
  <si>
    <t>Sales</t>
  </si>
  <si>
    <t>4000 Service revenue</t>
  </si>
  <si>
    <t>5000 Cost of services</t>
  </si>
  <si>
    <t>5100 Travel</t>
  </si>
  <si>
    <t>Ops</t>
  </si>
  <si>
    <t>6100 Office supplies</t>
  </si>
  <si>
    <t>6200 Software</t>
  </si>
  <si>
    <t>6300 Contract labor</t>
  </si>
  <si>
    <t>Admin</t>
  </si>
  <si>
    <t>6400 Rent</t>
  </si>
  <si>
    <t>6500 Insurance</t>
  </si>
  <si>
    <t>6600 Professional fees</t>
  </si>
  <si>
    <t>7000 Depreciation</t>
  </si>
  <si>
    <t>Budget</t>
  </si>
  <si>
    <t>Exercise 2</t>
  </si>
  <si>
    <t>Have Claude build a reusable variance table in the workbook.</t>
  </si>
  <si>
    <t>Exercise 3</t>
  </si>
  <si>
    <t>Finish a controller-ready month-end variance pack with Claude in Excel.</t>
  </si>
  <si>
    <t xml:space="preserve">   overall result, biggest favorable, biggest unfavorable, one watch-item, one ask.</t>
  </si>
  <si>
    <t>tbl_Actuals</t>
  </si>
  <si>
    <t>tbl_Budget</t>
  </si>
  <si>
    <t>Combine tbl_actuals and tbl_budget and show: actual, budget, var $, var % using formulas</t>
  </si>
  <si>
    <t>You are helping me prepare month-end commentary from the tables on this sheet.</t>
  </si>
  <si>
    <t>4) Write a 5-bullet controller note under the heading Month-End Variance Memo:</t>
  </si>
  <si>
    <t>2) Build an account rollup using formulas</t>
  </si>
  <si>
    <t>1) Build a department rollup using formulas</t>
  </si>
  <si>
    <t>3) Build an exception report: only rows that need review (|var|≥$1000 or |var%|≥10%)</t>
  </si>
  <si>
    <t>Tell me the top 5 variances by $</t>
  </si>
  <si>
    <t>Variance Analysis</t>
  </si>
  <si>
    <t>Var $</t>
  </si>
  <si>
    <t>Var %</t>
  </si>
  <si>
    <t>Total</t>
  </si>
  <si>
    <t>Department Rollup</t>
  </si>
  <si>
    <t>Account Rollup</t>
  </si>
  <si>
    <t>Exception Report — needs review (|Var $| ≥ $1,000 or |Var %| ≥ 10%)</t>
  </si>
  <si>
    <t>Month-End Variance Memo</t>
  </si>
  <si>
    <t>• Overall result: Actual of $241,100 vs. budget of $233,400 nets to a $(1,700) unfavorable variance (-0.7% of budget). Sales' favorability (+$2,600) was more than offset by overages in Ops (-$2,900) and Admin (-$1,400).</t>
  </si>
  <si>
    <t>• Biggest favorable: Cost of services (Sales) came in $3,000 under budget (-6.7%), tied in dollar terms with Service revenue, which beat budget by $3,000 (+2.1%).</t>
  </si>
  <si>
    <t>• Biggest unfavorable: Travel (Sales) ran $3,400 over budget (+28.3%) - the largest dollar overage on the P&amp;L this month.</t>
  </si>
  <si>
    <t>• Watch item: Professional fees (Admin) is only $1,600 over budget but that's +64% versus plan - the steepest percentage miss in the book and worth tracking before it compounds.</t>
  </si>
  <si>
    <t>• Ask: Please have the Sales team confirm whether the Travel overage is a one-time timing item or a recurring trend so we can adjust next month's forecast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</si>
</sst>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.0%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name val="Aptos Narrow"/>
      <family val="2"/>
    </font>
    <font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3"/>
      <name val="Aptos Narrow"/>
      <family val="2"/>
    </font>
    <font>
      <b/>
      <sz val="11"/>
      <color rgb="FFFFFFFF"/>
      <name val="Aptos Narrow"/>
      <family val="2"/>
    </font>
    <font>
      <b/>
      <sz val="13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3" fillId="0" borderId="0" xfId="1" applyFont="1"/>
    <xf numFmtId="0" fontId="4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2" applyFont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1" xfId="0" applyNumberFormat="1" applyFont="1" applyBorder="1"/>
    <xf numFmtId="3" fontId="8" fillId="0" borderId="0" xfId="0" applyNumberFormat="1" applyFont="1"/>
    <xf numFmtId="3" fontId="8" fillId="0" borderId="0" xfId="0" applyNumberFormat="1" applyFont="1" applyAlignment="1">
      <alignment vertical="center"/>
    </xf>
    <xf numFmtId="3" fontId="0" fillId="0" borderId="0" xfId="0" applyNumberFormat="1"/>
    <xf numFmtId="0" fontId="10" fillId="0" borderId="0" xfId="0" applyFont="1"/>
    <xf numFmtId="0" fontId="11" fillId="2" borderId="0" xfId="0" applyFont="1" applyFill="1"/>
    <xf numFmtId="164" fontId="8" fillId="0" borderId="0" xfId="0" applyNumberFormat="1" applyFont="1"/>
    <xf numFmtId="165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9" fillId="0" borderId="2" xfId="0" applyNumberFormat="1" applyFont="1" applyBorder="1"/>
    <xf numFmtId="164" fontId="9" fillId="0" borderId="0" xfId="0" applyNumberFormat="1" applyFont="1"/>
    <xf numFmtId="164" fontId="9" fillId="0" borderId="2" xfId="0" applyNumberFormat="1" applyFont="1" applyBorder="1"/>
    <xf numFmtId="165" fontId="9" fillId="0" borderId="0" xfId="0" applyNumberFormat="1" applyFont="1"/>
    <xf numFmtId="165" fontId="9" fillId="0" borderId="2" xfId="0" applyNumberFormat="1" applyFont="1" applyBorder="1"/>
    <xf numFmtId="164" fontId="0" fillId="0" borderId="0" xfId="0" applyNumberFormat="1"/>
    <xf numFmtId="165" fontId="0" fillId="0" borderId="0" xfId="0" applyNumberFormat="1"/>
    <xf numFmtId="0" fontId="12" fillId="0" borderId="0" xfId="0" applyFont="1"/>
  </cellXfs>
  <cellStyles count="3">
    <cellStyle name="Hyperlink 2" xfId="2" xr:uid="{00000000-0005-0000-0000-000003000000}"/>
    <cellStyle name="Normal" xfId="0" builtinId="0"/>
    <cellStyle name="Normal 2" xfId="1" xr:uid="{00000000-0005-0000-0000-000002000000}"/>
  </cellStyles>
  <dxfs count="7">
    <dxf>
      <font>
        <color theme="3"/>
      </font>
      <fill>
        <patternFill>
          <bgColor theme="5" tint="0.79998168889431442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4E40C7-7F8C-4030-9779-18EBD17A2F08}" name="tbl_actuals" displayName="tbl_actuals" ref="B11:D21" totalsRowShown="0" headerRowCellStyle="Normal">
  <autoFilter ref="B11:D21" xr:uid="{AE4E40C7-7F8C-4030-9779-18EBD17A2F08}"/>
  <tableColumns count="3">
    <tableColumn id="1" xr3:uid="{EFE1C658-0358-4F58-B01D-82986DA18EEA}" name="Dept" dataDxfId="6"/>
    <tableColumn id="2" xr3:uid="{D7E5E6E9-BEC5-4737-AAF3-5F1E2543EC11}" name="Account" dataDxfId="5"/>
    <tableColumn id="3" xr3:uid="{0F5D3AA6-2F08-45F8-8BE4-B48EF7721147}" name="Actual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D066AC-78C0-4D24-A462-326C568ACD31}" name="tbl_budget" displayName="tbl_budget" ref="B25:D35" totalsRowShown="0">
  <autoFilter ref="B25:D35" xr:uid="{66D066AC-78C0-4D24-A462-326C568ACD31}"/>
  <tableColumns count="3">
    <tableColumn id="1" xr3:uid="{23218ABE-731E-47B5-B5D1-4A84764A3727}" name="Dept" dataDxfId="3"/>
    <tableColumn id="2" xr3:uid="{8B1AD1B2-734C-4ED7-A20F-F31C7A303E08}" name="Account" dataDxfId="2"/>
    <tableColumn id="3" xr3:uid="{56E58E2B-88AF-44D3-825F-CBD2A24F0D62}" name="Budge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8C73768-87B9-4D29-98EE-3383C217ED8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f43d2195-6f78-4310-b470-4937b0a2eaa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e.excel-university.com/" TargetMode="External"/><Relationship Id="rId1" Type="http://schemas.openxmlformats.org/officeDocument/2006/relationships/hyperlink" Target="https://www.excel-university.com/learn-excel-fre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3"/>
  <sheetViews>
    <sheetView tabSelected="1" workbookViewId="0"/>
  </sheetViews>
  <sheetFormatPr defaultRowHeight="15.75" x14ac:dyDescent="0.25"/>
  <cols>
    <col min="1" max="1" width="9.140625" style="1" customWidth="1"/>
    <col min="2" max="16384" width="9.140625" style="1"/>
  </cols>
  <sheetData>
    <row r="1" spans="1:7" ht="24.75" customHeight="1" thickBot="1" x14ac:dyDescent="0.3">
      <c r="A1" s="4" t="s">
        <v>0</v>
      </c>
      <c r="B1" s="2"/>
      <c r="C1" s="2"/>
      <c r="D1" s="2"/>
      <c r="E1" s="2"/>
      <c r="F1" s="2"/>
      <c r="G1" s="2"/>
    </row>
    <row r="2" spans="1:7" ht="18.75" customHeight="1" x14ac:dyDescent="0.25">
      <c r="A2" s="5" t="s">
        <v>1</v>
      </c>
    </row>
    <row r="4" spans="1:7" x14ac:dyDescent="0.25">
      <c r="A4" s="6" t="s">
        <v>1</v>
      </c>
    </row>
    <row r="5" spans="1:7" x14ac:dyDescent="0.25">
      <c r="A5" s="3"/>
      <c r="B5" s="7" t="s">
        <v>2</v>
      </c>
    </row>
    <row r="7" spans="1:7" x14ac:dyDescent="0.25">
      <c r="A7" s="6" t="s">
        <v>3</v>
      </c>
    </row>
    <row r="8" spans="1:7" x14ac:dyDescent="0.25">
      <c r="B8" s="7" t="s">
        <v>4</v>
      </c>
    </row>
    <row r="9" spans="1:7" x14ac:dyDescent="0.25">
      <c r="B9" s="8" t="s">
        <v>5</v>
      </c>
    </row>
    <row r="11" spans="1:7" x14ac:dyDescent="0.25">
      <c r="A11" s="6" t="s">
        <v>6</v>
      </c>
    </row>
    <row r="12" spans="1:7" x14ac:dyDescent="0.25">
      <c r="B12" s="7" t="s">
        <v>7</v>
      </c>
    </row>
    <row r="13" spans="1:7" x14ac:dyDescent="0.25">
      <c r="B13" s="8" t="s">
        <v>8</v>
      </c>
    </row>
  </sheetData>
  <hyperlinks>
    <hyperlink ref="B9" r:id="rId1" xr:uid="{00000000-0004-0000-0000-000000000000}"/>
    <hyperlink ref="B13" r:id="rId2" xr:uid="{00000000-0004-0000-0000-000001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9"/>
  <sheetViews>
    <sheetView zoomScaleNormal="100" workbookViewId="0"/>
  </sheetViews>
  <sheetFormatPr defaultRowHeight="15" x14ac:dyDescent="0.25"/>
  <cols>
    <col min="3" max="3" width="21" customWidth="1"/>
    <col min="4" max="4" width="11.5703125" style="18" customWidth="1"/>
    <col min="5" max="5" width="11.5703125" customWidth="1"/>
  </cols>
  <sheetData>
    <row r="1" spans="1:12" ht="24.75" customHeight="1" thickBot="1" x14ac:dyDescent="0.3">
      <c r="A1" s="9" t="s">
        <v>9</v>
      </c>
      <c r="B1" s="10"/>
      <c r="C1" s="10"/>
      <c r="D1" s="15"/>
      <c r="E1" s="10"/>
      <c r="F1" s="10"/>
      <c r="G1" s="10"/>
      <c r="H1" s="11"/>
      <c r="I1" s="11"/>
      <c r="J1" s="11"/>
      <c r="K1" s="11"/>
      <c r="L1" s="11"/>
    </row>
    <row r="2" spans="1:12" ht="18.75" customHeight="1" x14ac:dyDescent="0.25">
      <c r="A2" s="12" t="s">
        <v>1</v>
      </c>
      <c r="B2" s="11"/>
      <c r="C2" s="11"/>
      <c r="D2" s="16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11"/>
      <c r="B3" s="11"/>
      <c r="C3" s="11"/>
      <c r="D3" s="16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3" t="s">
        <v>10</v>
      </c>
      <c r="B4" s="14" t="s">
        <v>11</v>
      </c>
      <c r="C4" s="11"/>
      <c r="D4" s="16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1"/>
      <c r="B5" s="14" t="s">
        <v>12</v>
      </c>
      <c r="C5" s="11"/>
      <c r="D5" s="16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11"/>
      <c r="B6" s="11"/>
      <c r="C6" s="11"/>
      <c r="D6" s="16"/>
      <c r="E6" s="11"/>
      <c r="F6" s="11"/>
      <c r="G6" s="11"/>
      <c r="H6" s="11"/>
      <c r="I6" s="11"/>
      <c r="J6" s="11"/>
      <c r="K6" s="11"/>
      <c r="L6" s="11"/>
    </row>
    <row r="7" spans="1:12" x14ac:dyDescent="0.25">
      <c r="A7" s="13" t="s">
        <v>13</v>
      </c>
      <c r="B7" s="14" t="s">
        <v>44</v>
      </c>
      <c r="C7" s="11"/>
      <c r="D7" s="16"/>
      <c r="E7" s="11"/>
      <c r="F7" s="11"/>
      <c r="G7" s="11"/>
      <c r="H7" s="11"/>
      <c r="I7" s="11"/>
      <c r="J7" s="11"/>
      <c r="K7" s="11"/>
      <c r="L7" s="11"/>
    </row>
    <row r="8" spans="1:12" x14ac:dyDescent="0.25">
      <c r="A8" s="11"/>
      <c r="C8" s="11"/>
      <c r="D8" s="16"/>
      <c r="E8" s="11"/>
      <c r="F8" s="11"/>
      <c r="G8" s="11"/>
      <c r="H8" s="11"/>
      <c r="I8" s="11"/>
      <c r="J8" s="11"/>
      <c r="K8" s="11"/>
      <c r="L8" s="11"/>
    </row>
    <row r="9" spans="1:12" x14ac:dyDescent="0.25">
      <c r="A9" s="13" t="s">
        <v>36</v>
      </c>
      <c r="B9" s="11"/>
      <c r="C9" s="11"/>
      <c r="D9" s="16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/>
      <c r="B10" s="11"/>
      <c r="C10" s="11"/>
      <c r="D10" s="16"/>
      <c r="E10" s="11"/>
      <c r="F10" s="11"/>
      <c r="G10" s="11"/>
      <c r="H10" s="11"/>
      <c r="I10" s="11"/>
      <c r="J10" s="11"/>
      <c r="K10" s="11"/>
      <c r="L10" s="11"/>
    </row>
    <row r="11" spans="1:12" x14ac:dyDescent="0.25">
      <c r="A11" s="11"/>
      <c r="B11" t="s">
        <v>14</v>
      </c>
      <c r="C11" t="s">
        <v>15</v>
      </c>
      <c r="D11" t="s">
        <v>16</v>
      </c>
      <c r="E11" s="11"/>
      <c r="F11" s="11"/>
      <c r="G11" s="11"/>
      <c r="H11" s="11"/>
      <c r="I11" s="11"/>
      <c r="J11" s="11"/>
      <c r="K11" s="11"/>
      <c r="L11" s="11"/>
    </row>
    <row r="12" spans="1:12" x14ac:dyDescent="0.25">
      <c r="A12" s="11"/>
      <c r="B12" s="14" t="s">
        <v>17</v>
      </c>
      <c r="C12" s="14" t="s">
        <v>18</v>
      </c>
      <c r="D12" s="17">
        <v>143000</v>
      </c>
      <c r="E12" s="11"/>
      <c r="F12" s="11"/>
      <c r="G12" s="11"/>
      <c r="H12" s="11"/>
      <c r="I12" s="11"/>
      <c r="J12" s="11"/>
      <c r="K12" s="11"/>
      <c r="L12" s="11"/>
    </row>
    <row r="13" spans="1:12" x14ac:dyDescent="0.25">
      <c r="A13" s="11"/>
      <c r="B13" s="14" t="s">
        <v>17</v>
      </c>
      <c r="C13" s="14" t="s">
        <v>19</v>
      </c>
      <c r="D13" s="17">
        <v>42000</v>
      </c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11"/>
      <c r="B14" s="14" t="s">
        <v>17</v>
      </c>
      <c r="C14" s="14" t="s">
        <v>20</v>
      </c>
      <c r="D14" s="17">
        <v>15400</v>
      </c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11"/>
      <c r="B15" s="14" t="s">
        <v>21</v>
      </c>
      <c r="C15" s="14" t="s">
        <v>22</v>
      </c>
      <c r="D15" s="17">
        <v>4800</v>
      </c>
      <c r="E15" s="11"/>
      <c r="F15" s="11"/>
      <c r="G15" s="11"/>
      <c r="H15" s="11"/>
      <c r="I15" s="11"/>
      <c r="J15" s="11"/>
      <c r="K15" s="11"/>
      <c r="L15" s="11"/>
    </row>
    <row r="16" spans="1:12" x14ac:dyDescent="0.25">
      <c r="A16" s="11"/>
      <c r="B16" s="14" t="s">
        <v>21</v>
      </c>
      <c r="C16" s="14" t="s">
        <v>23</v>
      </c>
      <c r="D16" s="17">
        <v>8100</v>
      </c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11"/>
      <c r="B17" s="14" t="s">
        <v>21</v>
      </c>
      <c r="C17" s="14" t="s">
        <v>24</v>
      </c>
      <c r="D17" s="17">
        <v>9200</v>
      </c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11"/>
      <c r="B18" s="14" t="s">
        <v>25</v>
      </c>
      <c r="C18" s="14" t="s">
        <v>26</v>
      </c>
      <c r="D18" s="17">
        <v>9500</v>
      </c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11"/>
      <c r="B19" s="14" t="s">
        <v>25</v>
      </c>
      <c r="C19" s="14" t="s">
        <v>27</v>
      </c>
      <c r="D19" s="17">
        <v>2800</v>
      </c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11"/>
      <c r="B20" s="14" t="s">
        <v>25</v>
      </c>
      <c r="C20" s="14" t="s">
        <v>28</v>
      </c>
      <c r="D20" s="17">
        <v>4100</v>
      </c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1"/>
      <c r="B21" s="14" t="s">
        <v>25</v>
      </c>
      <c r="C21" s="14" t="s">
        <v>29</v>
      </c>
      <c r="D21" s="17">
        <v>2200</v>
      </c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11"/>
      <c r="B22" s="11"/>
      <c r="C22" s="11"/>
      <c r="D22" s="16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13" t="s">
        <v>37</v>
      </c>
      <c r="B23" s="11"/>
      <c r="C23" s="11"/>
      <c r="D23" s="16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3"/>
      <c r="B24" s="11"/>
      <c r="C24" s="11"/>
      <c r="D24" s="16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1"/>
      <c r="B25" t="s">
        <v>14</v>
      </c>
      <c r="C25" t="s">
        <v>15</v>
      </c>
      <c r="D25" t="s">
        <v>30</v>
      </c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1"/>
      <c r="B26" s="14" t="s">
        <v>17</v>
      </c>
      <c r="C26" s="14" t="s">
        <v>18</v>
      </c>
      <c r="D26" s="17">
        <v>140000</v>
      </c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1"/>
      <c r="B27" s="14" t="s">
        <v>17</v>
      </c>
      <c r="C27" s="14" t="s">
        <v>19</v>
      </c>
      <c r="D27" s="17">
        <v>45000</v>
      </c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11"/>
      <c r="B28" s="14" t="s">
        <v>17</v>
      </c>
      <c r="C28" s="14" t="s">
        <v>20</v>
      </c>
      <c r="D28" s="17">
        <v>12000</v>
      </c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11"/>
      <c r="B29" s="14" t="s">
        <v>21</v>
      </c>
      <c r="C29" s="14" t="s">
        <v>22</v>
      </c>
      <c r="D29" s="17">
        <v>4200</v>
      </c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1"/>
      <c r="B30" s="14" t="s">
        <v>21</v>
      </c>
      <c r="C30" s="14" t="s">
        <v>23</v>
      </c>
      <c r="D30" s="17">
        <v>8000</v>
      </c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A31" s="11"/>
      <c r="B31" s="14" t="s">
        <v>21</v>
      </c>
      <c r="C31" s="14" t="s">
        <v>24</v>
      </c>
      <c r="D31" s="17">
        <v>7000</v>
      </c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11"/>
      <c r="B32" s="14" t="s">
        <v>25</v>
      </c>
      <c r="C32" s="14" t="s">
        <v>26</v>
      </c>
      <c r="D32" s="17">
        <v>9500</v>
      </c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11"/>
      <c r="B33" s="14" t="s">
        <v>25</v>
      </c>
      <c r="C33" s="14" t="s">
        <v>27</v>
      </c>
      <c r="D33" s="17">
        <v>3000</v>
      </c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11"/>
      <c r="B34" s="14" t="s">
        <v>25</v>
      </c>
      <c r="C34" s="14" t="s">
        <v>28</v>
      </c>
      <c r="D34" s="17">
        <v>2500</v>
      </c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1"/>
      <c r="B35" s="14" t="s">
        <v>25</v>
      </c>
      <c r="C35" s="14" t="s">
        <v>29</v>
      </c>
      <c r="D35" s="17">
        <v>2200</v>
      </c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11"/>
      <c r="B36" s="11"/>
      <c r="C36" s="11"/>
      <c r="D36" s="16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A37" s="11"/>
      <c r="B37" s="11"/>
      <c r="C37" s="11"/>
      <c r="D37" s="16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11"/>
      <c r="B38" s="11"/>
      <c r="C38" s="11"/>
      <c r="D38" s="16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11"/>
      <c r="B39" s="11"/>
      <c r="C39" s="11"/>
      <c r="D39" s="16"/>
      <c r="E39" s="11"/>
      <c r="F39" s="11"/>
      <c r="G39" s="11"/>
      <c r="H39" s="11"/>
      <c r="I39" s="11"/>
      <c r="J39" s="11"/>
      <c r="K39" s="11"/>
      <c r="L39" s="11"/>
    </row>
    <row r="40" spans="1:12" x14ac:dyDescent="0.25">
      <c r="A40" s="11"/>
      <c r="B40" s="11"/>
      <c r="C40" s="11"/>
      <c r="D40" s="16"/>
      <c r="E40" s="11"/>
      <c r="F40" s="11"/>
      <c r="G40" s="11"/>
      <c r="H40" s="11"/>
      <c r="I40" s="11"/>
      <c r="J40" s="11"/>
      <c r="K40" s="11"/>
      <c r="L40" s="11"/>
    </row>
    <row r="41" spans="1:12" x14ac:dyDescent="0.25">
      <c r="A41" s="11"/>
      <c r="B41" s="11"/>
      <c r="C41" s="11"/>
      <c r="D41" s="16"/>
      <c r="E41" s="11"/>
      <c r="F41" s="11"/>
      <c r="G41" s="11"/>
      <c r="H41" s="11"/>
      <c r="I41" s="11"/>
      <c r="J41" s="11"/>
      <c r="K41" s="11"/>
      <c r="L41" s="11"/>
    </row>
    <row r="42" spans="1:12" x14ac:dyDescent="0.25">
      <c r="A42" s="11"/>
      <c r="B42" s="11"/>
      <c r="C42" s="11"/>
      <c r="D42" s="16"/>
      <c r="E42" s="11"/>
      <c r="F42" s="11"/>
      <c r="G42" s="11"/>
      <c r="H42" s="11"/>
      <c r="I42" s="11"/>
      <c r="J42" s="11"/>
      <c r="K42" s="11"/>
      <c r="L42" s="11"/>
    </row>
    <row r="43" spans="1:12" x14ac:dyDescent="0.25">
      <c r="A43" s="11"/>
      <c r="B43" s="11"/>
      <c r="C43" s="11"/>
      <c r="D43" s="16"/>
      <c r="E43" s="11"/>
      <c r="F43" s="11"/>
      <c r="G43" s="11"/>
      <c r="H43" s="11"/>
      <c r="I43" s="11"/>
      <c r="J43" s="11"/>
      <c r="K43" s="11"/>
      <c r="L43" s="11"/>
    </row>
    <row r="44" spans="1:12" x14ac:dyDescent="0.25">
      <c r="A44" s="11"/>
      <c r="B44" s="11"/>
      <c r="C44" s="11"/>
      <c r="D44" s="16"/>
      <c r="E44" s="11"/>
      <c r="F44" s="11"/>
      <c r="G44" s="11"/>
      <c r="H44" s="11"/>
      <c r="I44" s="11"/>
      <c r="J44" s="11"/>
      <c r="K44" s="11"/>
      <c r="L44" s="11"/>
    </row>
    <row r="45" spans="1:12" x14ac:dyDescent="0.25">
      <c r="A45" s="11"/>
      <c r="B45" s="11"/>
      <c r="C45" s="11"/>
      <c r="D45" s="16"/>
      <c r="E45" s="11"/>
      <c r="F45" s="11"/>
      <c r="G45" s="11"/>
      <c r="H45" s="11"/>
      <c r="I45" s="11"/>
      <c r="J45" s="11"/>
      <c r="K45" s="11"/>
      <c r="L45" s="11"/>
    </row>
    <row r="46" spans="1:12" x14ac:dyDescent="0.25">
      <c r="A46" s="11"/>
      <c r="B46" s="11"/>
      <c r="C46" s="11"/>
      <c r="D46" s="16"/>
      <c r="E46" s="11"/>
      <c r="F46" s="11"/>
      <c r="G46" s="11"/>
      <c r="H46" s="11"/>
      <c r="I46" s="11"/>
      <c r="J46" s="11"/>
      <c r="K46" s="11"/>
      <c r="L46" s="11"/>
    </row>
    <row r="47" spans="1:12" x14ac:dyDescent="0.25">
      <c r="A47" s="11"/>
      <c r="B47" s="11"/>
      <c r="C47" s="11"/>
      <c r="D47" s="16"/>
      <c r="E47" s="11"/>
      <c r="F47" s="11"/>
      <c r="G47" s="11"/>
      <c r="H47" s="11"/>
      <c r="I47" s="11"/>
      <c r="J47" s="11"/>
      <c r="K47" s="11"/>
      <c r="L47" s="11"/>
    </row>
    <row r="48" spans="1:12" x14ac:dyDescent="0.25">
      <c r="A48" s="11"/>
      <c r="B48" s="11"/>
      <c r="C48" s="11"/>
      <c r="D48" s="16"/>
      <c r="E48" s="11"/>
      <c r="F48" s="11"/>
      <c r="G48" s="11"/>
      <c r="H48" s="11"/>
      <c r="I48" s="11"/>
      <c r="J48" s="11"/>
      <c r="K48" s="11"/>
      <c r="L48" s="11"/>
    </row>
    <row r="49" spans="1:12" x14ac:dyDescent="0.25">
      <c r="A49" s="11"/>
      <c r="B49" s="11"/>
      <c r="C49" s="11"/>
      <c r="D49" s="16"/>
      <c r="E49" s="11"/>
      <c r="F49" s="11"/>
      <c r="G49" s="11"/>
      <c r="H49" s="11"/>
      <c r="I49" s="11"/>
      <c r="J49" s="11"/>
      <c r="K49" s="11"/>
      <c r="L49" s="11"/>
    </row>
    <row r="50" spans="1:12" x14ac:dyDescent="0.25">
      <c r="A50" s="11"/>
      <c r="B50" s="11"/>
      <c r="C50" s="11"/>
      <c r="D50" s="16"/>
      <c r="E50" s="11"/>
      <c r="F50" s="11"/>
      <c r="G50" s="11"/>
      <c r="H50" s="11"/>
      <c r="I50" s="11"/>
      <c r="J50" s="11"/>
      <c r="K50" s="11"/>
      <c r="L50" s="11"/>
    </row>
    <row r="51" spans="1:12" x14ac:dyDescent="0.25">
      <c r="A51" s="11"/>
      <c r="B51" s="11"/>
      <c r="C51" s="11"/>
      <c r="D51" s="16"/>
      <c r="E51" s="11"/>
      <c r="F51" s="11"/>
      <c r="G51" s="11"/>
      <c r="H51" s="11"/>
      <c r="I51" s="11"/>
      <c r="J51" s="11"/>
      <c r="K51" s="11"/>
      <c r="L51" s="11"/>
    </row>
    <row r="52" spans="1:12" x14ac:dyDescent="0.25">
      <c r="A52" s="11"/>
      <c r="B52" s="11"/>
      <c r="C52" s="11"/>
      <c r="D52" s="16"/>
      <c r="E52" s="11"/>
      <c r="F52" s="11"/>
      <c r="G52" s="11"/>
      <c r="H52" s="11"/>
      <c r="I52" s="11"/>
      <c r="J52" s="11"/>
      <c r="K52" s="11"/>
      <c r="L52" s="11"/>
    </row>
    <row r="53" spans="1:12" x14ac:dyDescent="0.25">
      <c r="A53" s="11"/>
      <c r="B53" s="11"/>
      <c r="C53" s="11"/>
      <c r="D53" s="16"/>
      <c r="E53" s="11"/>
      <c r="F53" s="11"/>
      <c r="G53" s="11"/>
      <c r="H53" s="11"/>
      <c r="I53" s="11"/>
      <c r="J53" s="11"/>
      <c r="K53" s="11"/>
      <c r="L53" s="11"/>
    </row>
    <row r="54" spans="1:12" x14ac:dyDescent="0.25">
      <c r="A54" s="11"/>
      <c r="B54" s="11"/>
      <c r="C54" s="11"/>
      <c r="D54" s="16"/>
      <c r="E54" s="11"/>
      <c r="F54" s="11"/>
      <c r="G54" s="11"/>
      <c r="H54" s="11"/>
      <c r="I54" s="11"/>
      <c r="J54" s="11"/>
      <c r="K54" s="11"/>
      <c r="L54" s="11"/>
    </row>
    <row r="55" spans="1:12" x14ac:dyDescent="0.25">
      <c r="A55" s="11"/>
      <c r="B55" s="11"/>
      <c r="C55" s="11"/>
      <c r="D55" s="16"/>
      <c r="E55" s="11"/>
      <c r="F55" s="11"/>
      <c r="G55" s="11"/>
      <c r="H55" s="11"/>
      <c r="I55" s="11"/>
      <c r="J55" s="11"/>
      <c r="K55" s="11"/>
      <c r="L55" s="11"/>
    </row>
    <row r="56" spans="1:12" x14ac:dyDescent="0.25">
      <c r="A56" s="11"/>
      <c r="B56" s="11"/>
      <c r="C56" s="11"/>
      <c r="D56" s="16"/>
      <c r="E56" s="11"/>
      <c r="F56" s="11"/>
      <c r="G56" s="11"/>
      <c r="H56" s="11"/>
      <c r="I56" s="11"/>
      <c r="J56" s="11"/>
      <c r="K56" s="11"/>
      <c r="L56" s="11"/>
    </row>
    <row r="57" spans="1:12" x14ac:dyDescent="0.25">
      <c r="A57" s="11"/>
      <c r="B57" s="11"/>
      <c r="C57" s="11"/>
      <c r="D57" s="16"/>
      <c r="E57" s="11"/>
      <c r="F57" s="11"/>
      <c r="G57" s="11"/>
      <c r="H57" s="11"/>
      <c r="I57" s="11"/>
      <c r="J57" s="11"/>
      <c r="K57" s="11"/>
      <c r="L57" s="11"/>
    </row>
    <row r="58" spans="1:12" x14ac:dyDescent="0.25">
      <c r="A58" s="11"/>
      <c r="B58" s="11"/>
      <c r="C58" s="11"/>
      <c r="D58" s="16"/>
      <c r="E58" s="11"/>
      <c r="F58" s="11"/>
      <c r="G58" s="11"/>
      <c r="H58" s="11"/>
      <c r="I58" s="11"/>
      <c r="J58" s="11"/>
      <c r="K58" s="11"/>
      <c r="L58" s="11"/>
    </row>
    <row r="59" spans="1:12" x14ac:dyDescent="0.25">
      <c r="A59" s="11"/>
      <c r="B59" s="11"/>
      <c r="C59" s="11"/>
      <c r="D59" s="16"/>
      <c r="E59" s="11"/>
      <c r="F59" s="11"/>
      <c r="G59" s="11"/>
      <c r="H59" s="11"/>
      <c r="I59" s="11"/>
      <c r="J59" s="11"/>
      <c r="K59" s="11"/>
      <c r="L59" s="11"/>
    </row>
    <row r="60" spans="1:12" x14ac:dyDescent="0.25">
      <c r="A60" s="11"/>
      <c r="B60" s="11"/>
      <c r="C60" s="11"/>
      <c r="D60" s="16"/>
      <c r="E60" s="11"/>
      <c r="F60" s="11"/>
      <c r="G60" s="11"/>
      <c r="H60" s="11"/>
      <c r="I60" s="11"/>
      <c r="J60" s="11"/>
      <c r="K60" s="11"/>
      <c r="L60" s="11"/>
    </row>
    <row r="61" spans="1:12" x14ac:dyDescent="0.25">
      <c r="A61" s="11"/>
      <c r="B61" s="11"/>
      <c r="C61" s="11"/>
      <c r="D61" s="16"/>
      <c r="E61" s="11"/>
      <c r="F61" s="11"/>
      <c r="G61" s="11"/>
      <c r="H61" s="11"/>
      <c r="I61" s="11"/>
      <c r="J61" s="11"/>
      <c r="K61" s="11"/>
      <c r="L61" s="11"/>
    </row>
    <row r="62" spans="1:12" x14ac:dyDescent="0.25">
      <c r="A62" s="11"/>
      <c r="B62" s="11"/>
      <c r="C62" s="11"/>
      <c r="D62" s="16"/>
      <c r="E62" s="11"/>
      <c r="F62" s="11"/>
      <c r="G62" s="11"/>
      <c r="H62" s="11"/>
      <c r="I62" s="11"/>
      <c r="J62" s="11"/>
      <c r="K62" s="11"/>
      <c r="L62" s="11"/>
    </row>
    <row r="63" spans="1:12" x14ac:dyDescent="0.25">
      <c r="A63" s="11"/>
      <c r="B63" s="11"/>
      <c r="C63" s="11"/>
      <c r="D63" s="16"/>
      <c r="E63" s="11"/>
      <c r="F63" s="11"/>
      <c r="G63" s="11"/>
      <c r="H63" s="11"/>
      <c r="I63" s="11"/>
      <c r="J63" s="11"/>
      <c r="K63" s="11"/>
      <c r="L63" s="11"/>
    </row>
    <row r="64" spans="1:12" x14ac:dyDescent="0.25">
      <c r="A64" s="11"/>
      <c r="B64" s="11"/>
      <c r="C64" s="11"/>
      <c r="D64" s="16"/>
      <c r="E64" s="11"/>
      <c r="F64" s="11"/>
      <c r="G64" s="11"/>
      <c r="H64" s="11"/>
      <c r="I64" s="11"/>
      <c r="J64" s="11"/>
      <c r="K64" s="11"/>
      <c r="L64" s="11"/>
    </row>
    <row r="65" spans="1:12" x14ac:dyDescent="0.25">
      <c r="A65" s="11"/>
      <c r="B65" s="11"/>
      <c r="C65" s="11"/>
      <c r="D65" s="16"/>
      <c r="E65" s="11"/>
      <c r="F65" s="11"/>
      <c r="G65" s="11"/>
      <c r="H65" s="11"/>
      <c r="I65" s="11"/>
      <c r="J65" s="11"/>
      <c r="K65" s="11"/>
      <c r="L65" s="11"/>
    </row>
    <row r="66" spans="1:12" x14ac:dyDescent="0.25">
      <c r="A66" s="11"/>
      <c r="B66" s="11"/>
      <c r="C66" s="11"/>
      <c r="D66" s="16"/>
      <c r="E66" s="11"/>
      <c r="F66" s="11"/>
      <c r="G66" s="11"/>
      <c r="H66" s="11"/>
      <c r="I66" s="11"/>
      <c r="J66" s="11"/>
      <c r="K66" s="11"/>
      <c r="L66" s="11"/>
    </row>
    <row r="67" spans="1:12" x14ac:dyDescent="0.25">
      <c r="A67" s="11"/>
      <c r="B67" s="11"/>
      <c r="C67" s="11"/>
      <c r="D67" s="16"/>
      <c r="E67" s="11"/>
      <c r="F67" s="11"/>
      <c r="G67" s="11"/>
      <c r="H67" s="11"/>
      <c r="I67" s="11"/>
      <c r="J67" s="11"/>
      <c r="K67" s="11"/>
      <c r="L67" s="11"/>
    </row>
    <row r="68" spans="1:12" x14ac:dyDescent="0.25">
      <c r="A68" s="11"/>
      <c r="B68" s="11"/>
      <c r="C68" s="11"/>
      <c r="D68" s="16"/>
      <c r="E68" s="11"/>
      <c r="F68" s="11"/>
      <c r="G68" s="11"/>
      <c r="H68" s="11"/>
      <c r="I68" s="11"/>
      <c r="J68" s="11"/>
      <c r="K68" s="11"/>
      <c r="L68" s="11"/>
    </row>
    <row r="69" spans="1:12" x14ac:dyDescent="0.25">
      <c r="A69" s="11"/>
      <c r="B69" s="11"/>
      <c r="C69" s="11"/>
      <c r="D69" s="16"/>
      <c r="E69" s="11"/>
      <c r="F69" s="11"/>
      <c r="G69" s="11"/>
      <c r="H69" s="11"/>
      <c r="I69" s="11"/>
      <c r="J69" s="11"/>
      <c r="K69" s="11"/>
      <c r="L69" s="11"/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zoomScaleNormal="100" workbookViewId="0"/>
  </sheetViews>
  <sheetFormatPr defaultRowHeight="15" x14ac:dyDescent="0.25"/>
  <cols>
    <col min="3" max="3" width="20.140625" customWidth="1"/>
  </cols>
  <sheetData>
    <row r="1" spans="1:12" ht="24.75" customHeight="1" thickBot="1" x14ac:dyDescent="0.3">
      <c r="A1" s="9" t="s">
        <v>31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</row>
    <row r="2" spans="1:12" ht="18.75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3" t="s">
        <v>10</v>
      </c>
      <c r="B4" s="14" t="s">
        <v>32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13" t="s">
        <v>13</v>
      </c>
      <c r="B6" s="14" t="s">
        <v>38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17.25" x14ac:dyDescent="0.3">
      <c r="A8" s="11"/>
      <c r="B8" s="19" t="s">
        <v>45</v>
      </c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25">
      <c r="A9" s="11"/>
      <c r="B9" s="20" t="s">
        <v>14</v>
      </c>
      <c r="C9" s="20" t="s">
        <v>15</v>
      </c>
      <c r="D9" s="20" t="s">
        <v>16</v>
      </c>
      <c r="E9" s="20" t="s">
        <v>30</v>
      </c>
      <c r="F9" s="20" t="s">
        <v>46</v>
      </c>
      <c r="G9" s="20" t="s">
        <v>47</v>
      </c>
      <c r="H9" s="11"/>
      <c r="I9" s="11"/>
      <c r="J9" s="11"/>
      <c r="K9" s="11"/>
      <c r="L9" s="11"/>
    </row>
    <row r="10" spans="1:12" x14ac:dyDescent="0.25">
      <c r="A10" s="11"/>
      <c r="B10" s="11" t="str" cm="1">
        <f t="array" ref="B10">INDEX(tbl_actuals[Dept],ROW()-ROW($B$9))</f>
        <v>Sales</v>
      </c>
      <c r="C10" s="11" t="str" cm="1">
        <f t="array" ref="C10">INDEX(tbl_actuals[Account],ROW()-ROW($B$9))</f>
        <v>4000 Service revenue</v>
      </c>
      <c r="D10" s="16" cm="1">
        <f t="array" ref="D10">INDEX(tbl_actuals[Actual],ROW()-ROW($B$9))</f>
        <v>143000</v>
      </c>
      <c r="E10" s="16">
        <f>_xlfn.XLOOKUP(C10,tbl_budget[Account],tbl_budget[Budget])</f>
        <v>140000</v>
      </c>
      <c r="F10" s="21">
        <f>IF(LEFT(C10,1)="4",D10-E10,E10-D10)</f>
        <v>3000</v>
      </c>
      <c r="G10" s="22">
        <f>IF(E10=0,"",F10/E10)</f>
        <v>2.1428571428571429E-2</v>
      </c>
      <c r="H10" s="11"/>
      <c r="I10" s="11"/>
      <c r="J10" s="11"/>
      <c r="K10" s="11"/>
      <c r="L10" s="11"/>
    </row>
    <row r="11" spans="1:12" x14ac:dyDescent="0.25">
      <c r="A11" s="11"/>
      <c r="B11" s="11" t="str" cm="1">
        <f t="array" ref="B11">INDEX(tbl_actuals[Dept],ROW()-ROW($B$9))</f>
        <v>Sales</v>
      </c>
      <c r="C11" s="11" t="str" cm="1">
        <f t="array" ref="C11">INDEX(tbl_actuals[Account],ROW()-ROW($B$9))</f>
        <v>5000 Cost of services</v>
      </c>
      <c r="D11" s="16" cm="1">
        <f t="array" ref="D11">INDEX(tbl_actuals[Actual],ROW()-ROW($B$9))</f>
        <v>42000</v>
      </c>
      <c r="E11" s="16">
        <f>_xlfn.XLOOKUP(C11,tbl_budget[Account],tbl_budget[Budget])</f>
        <v>45000</v>
      </c>
      <c r="F11" s="21">
        <f t="shared" ref="F11:F19" si="0">IF(LEFT(C11,1)="4",D11-E11,E11-D11)</f>
        <v>3000</v>
      </c>
      <c r="G11" s="22">
        <f t="shared" ref="G11:G19" si="1">IF(E11=0,"",F11/E11)</f>
        <v>6.6666666666666666E-2</v>
      </c>
      <c r="H11" s="11"/>
      <c r="I11" s="11"/>
      <c r="J11" s="11"/>
      <c r="K11" s="11"/>
      <c r="L11" s="11"/>
    </row>
    <row r="12" spans="1:12" x14ac:dyDescent="0.25">
      <c r="A12" s="11"/>
      <c r="B12" s="11" t="str" cm="1">
        <f t="array" ref="B12">INDEX(tbl_actuals[Dept],ROW()-ROW($B$9))</f>
        <v>Sales</v>
      </c>
      <c r="C12" s="11" t="str" cm="1">
        <f t="array" ref="C12">INDEX(tbl_actuals[Account],ROW()-ROW($B$9))</f>
        <v>5100 Travel</v>
      </c>
      <c r="D12" s="16" cm="1">
        <f t="array" ref="D12">INDEX(tbl_actuals[Actual],ROW()-ROW($B$9))</f>
        <v>15400</v>
      </c>
      <c r="E12" s="16">
        <f>_xlfn.XLOOKUP(C12,tbl_budget[Account],tbl_budget[Budget])</f>
        <v>12000</v>
      </c>
      <c r="F12" s="21">
        <f t="shared" si="0"/>
        <v>-3400</v>
      </c>
      <c r="G12" s="22">
        <f t="shared" si="1"/>
        <v>-0.28333333333333333</v>
      </c>
      <c r="H12" s="11"/>
      <c r="I12" s="11"/>
      <c r="J12" s="11"/>
      <c r="K12" s="11"/>
      <c r="L12" s="11"/>
    </row>
    <row r="13" spans="1:12" x14ac:dyDescent="0.25">
      <c r="A13" s="11"/>
      <c r="B13" s="11" t="str" cm="1">
        <f t="array" ref="B13">INDEX(tbl_actuals[Dept],ROW()-ROW($B$9))</f>
        <v>Ops</v>
      </c>
      <c r="C13" s="11" t="str" cm="1">
        <f t="array" ref="C13">INDEX(tbl_actuals[Account],ROW()-ROW($B$9))</f>
        <v>6100 Office supplies</v>
      </c>
      <c r="D13" s="16" cm="1">
        <f t="array" ref="D13">INDEX(tbl_actuals[Actual],ROW()-ROW($B$9))</f>
        <v>4800</v>
      </c>
      <c r="E13" s="16">
        <f>_xlfn.XLOOKUP(C13,tbl_budget[Account],tbl_budget[Budget])</f>
        <v>4200</v>
      </c>
      <c r="F13" s="21">
        <f t="shared" si="0"/>
        <v>-600</v>
      </c>
      <c r="G13" s="22">
        <f t="shared" si="1"/>
        <v>-0.14285714285714285</v>
      </c>
      <c r="H13" s="11"/>
      <c r="I13" s="11"/>
      <c r="J13" s="11"/>
      <c r="K13" s="11"/>
      <c r="L13" s="11"/>
    </row>
    <row r="14" spans="1:12" x14ac:dyDescent="0.25">
      <c r="A14" s="11"/>
      <c r="B14" s="11" t="str" cm="1">
        <f t="array" ref="B14">INDEX(tbl_actuals[Dept],ROW()-ROW($B$9))</f>
        <v>Ops</v>
      </c>
      <c r="C14" s="11" t="str" cm="1">
        <f t="array" ref="C14">INDEX(tbl_actuals[Account],ROW()-ROW($B$9))</f>
        <v>6200 Software</v>
      </c>
      <c r="D14" s="16" cm="1">
        <f t="array" ref="D14">INDEX(tbl_actuals[Actual],ROW()-ROW($B$9))</f>
        <v>8100</v>
      </c>
      <c r="E14" s="16">
        <f>_xlfn.XLOOKUP(C14,tbl_budget[Account],tbl_budget[Budget])</f>
        <v>8000</v>
      </c>
      <c r="F14" s="21">
        <f t="shared" si="0"/>
        <v>-100</v>
      </c>
      <c r="G14" s="22">
        <f t="shared" si="1"/>
        <v>-1.2500000000000001E-2</v>
      </c>
      <c r="H14" s="11"/>
      <c r="I14" s="11"/>
      <c r="J14" s="11"/>
      <c r="K14" s="11"/>
      <c r="L14" s="11"/>
    </row>
    <row r="15" spans="1:12" x14ac:dyDescent="0.25">
      <c r="A15" s="11"/>
      <c r="B15" s="11" t="str" cm="1">
        <f t="array" ref="B15">INDEX(tbl_actuals[Dept],ROW()-ROW($B$9))</f>
        <v>Ops</v>
      </c>
      <c r="C15" s="11" t="str" cm="1">
        <f t="array" ref="C15">INDEX(tbl_actuals[Account],ROW()-ROW($B$9))</f>
        <v>6300 Contract labor</v>
      </c>
      <c r="D15" s="16" cm="1">
        <f t="array" ref="D15">INDEX(tbl_actuals[Actual],ROW()-ROW($B$9))</f>
        <v>9200</v>
      </c>
      <c r="E15" s="16">
        <f>_xlfn.XLOOKUP(C15,tbl_budget[Account],tbl_budget[Budget])</f>
        <v>7000</v>
      </c>
      <c r="F15" s="21">
        <f t="shared" si="0"/>
        <v>-2200</v>
      </c>
      <c r="G15" s="22">
        <f t="shared" si="1"/>
        <v>-0.31428571428571428</v>
      </c>
      <c r="H15" s="11"/>
      <c r="I15" s="11"/>
      <c r="J15" s="11"/>
      <c r="K15" s="11"/>
      <c r="L15" s="11"/>
    </row>
    <row r="16" spans="1:12" x14ac:dyDescent="0.25">
      <c r="A16" s="11"/>
      <c r="B16" s="11" t="str" cm="1">
        <f t="array" ref="B16">INDEX(tbl_actuals[Dept],ROW()-ROW($B$9))</f>
        <v>Admin</v>
      </c>
      <c r="C16" s="11" t="str" cm="1">
        <f t="array" ref="C16">INDEX(tbl_actuals[Account],ROW()-ROW($B$9))</f>
        <v>6400 Rent</v>
      </c>
      <c r="D16" s="16" cm="1">
        <f t="array" ref="D16">INDEX(tbl_actuals[Actual],ROW()-ROW($B$9))</f>
        <v>9500</v>
      </c>
      <c r="E16" s="16">
        <f>_xlfn.XLOOKUP(C16,tbl_budget[Account],tbl_budget[Budget])</f>
        <v>9500</v>
      </c>
      <c r="F16" s="21">
        <f t="shared" si="0"/>
        <v>0</v>
      </c>
      <c r="G16" s="22">
        <f t="shared" si="1"/>
        <v>0</v>
      </c>
      <c r="H16" s="11"/>
      <c r="I16" s="11"/>
      <c r="J16" s="11"/>
      <c r="K16" s="11"/>
      <c r="L16" s="11"/>
    </row>
    <row r="17" spans="1:12" x14ac:dyDescent="0.25">
      <c r="A17" s="11"/>
      <c r="B17" s="11" t="str" cm="1">
        <f t="array" ref="B17">INDEX(tbl_actuals[Dept],ROW()-ROW($B$9))</f>
        <v>Admin</v>
      </c>
      <c r="C17" s="11" t="str" cm="1">
        <f t="array" ref="C17">INDEX(tbl_actuals[Account],ROW()-ROW($B$9))</f>
        <v>6500 Insurance</v>
      </c>
      <c r="D17" s="16" cm="1">
        <f t="array" ref="D17">INDEX(tbl_actuals[Actual],ROW()-ROW($B$9))</f>
        <v>2800</v>
      </c>
      <c r="E17" s="16">
        <f>_xlfn.XLOOKUP(C17,tbl_budget[Account],tbl_budget[Budget])</f>
        <v>3000</v>
      </c>
      <c r="F17" s="21">
        <f t="shared" si="0"/>
        <v>200</v>
      </c>
      <c r="G17" s="22">
        <f t="shared" si="1"/>
        <v>6.6666666666666666E-2</v>
      </c>
      <c r="H17" s="11"/>
      <c r="I17" s="11"/>
      <c r="J17" s="11"/>
      <c r="K17" s="11"/>
      <c r="L17" s="11"/>
    </row>
    <row r="18" spans="1:12" x14ac:dyDescent="0.25">
      <c r="A18" s="11"/>
      <c r="B18" s="11" t="str" cm="1">
        <f t="array" ref="B18">INDEX(tbl_actuals[Dept],ROW()-ROW($B$9))</f>
        <v>Admin</v>
      </c>
      <c r="C18" s="11" t="str" cm="1">
        <f t="array" ref="C18">INDEX(tbl_actuals[Account],ROW()-ROW($B$9))</f>
        <v>6600 Professional fees</v>
      </c>
      <c r="D18" s="16" cm="1">
        <f t="array" ref="D18">INDEX(tbl_actuals[Actual],ROW()-ROW($B$9))</f>
        <v>4100</v>
      </c>
      <c r="E18" s="16">
        <f>_xlfn.XLOOKUP(C18,tbl_budget[Account],tbl_budget[Budget])</f>
        <v>2500</v>
      </c>
      <c r="F18" s="21">
        <f t="shared" si="0"/>
        <v>-1600</v>
      </c>
      <c r="G18" s="22">
        <f t="shared" si="1"/>
        <v>-0.64</v>
      </c>
      <c r="H18" s="11"/>
      <c r="I18" s="11"/>
      <c r="J18" s="11"/>
      <c r="K18" s="11"/>
      <c r="L18" s="11"/>
    </row>
    <row r="19" spans="1:12" x14ac:dyDescent="0.25">
      <c r="A19" s="11"/>
      <c r="B19" s="11" t="str" cm="1">
        <f t="array" ref="B19">INDEX(tbl_actuals[Dept],ROW()-ROW($B$9))</f>
        <v>Admin</v>
      </c>
      <c r="C19" s="11" t="str" cm="1">
        <f t="array" ref="C19">INDEX(tbl_actuals[Account],ROW()-ROW($B$9))</f>
        <v>7000 Depreciation</v>
      </c>
      <c r="D19" s="16" cm="1">
        <f t="array" ref="D19">INDEX(tbl_actuals[Actual],ROW()-ROW($B$9))</f>
        <v>2200</v>
      </c>
      <c r="E19" s="16">
        <f>_xlfn.XLOOKUP(C19,tbl_budget[Account],tbl_budget[Budget])</f>
        <v>2200</v>
      </c>
      <c r="F19" s="21">
        <f t="shared" si="0"/>
        <v>0</v>
      </c>
      <c r="G19" s="22">
        <f t="shared" si="1"/>
        <v>0</v>
      </c>
      <c r="H19" s="11"/>
      <c r="I19" s="11"/>
      <c r="J19" s="11"/>
      <c r="K19" s="11"/>
      <c r="L19" s="11"/>
    </row>
    <row r="20" spans="1:12" x14ac:dyDescent="0.25">
      <c r="A20" s="11"/>
      <c r="B20" s="23" t="s">
        <v>48</v>
      </c>
      <c r="C20" s="11"/>
      <c r="D20" s="25">
        <f>SUM(D10:D19)</f>
        <v>241100</v>
      </c>
      <c r="E20" s="25">
        <f>SUM(E10:E19)</f>
        <v>233400</v>
      </c>
      <c r="F20" s="27">
        <f>SUM(F10:F19)</f>
        <v>-1700</v>
      </c>
      <c r="G20" s="29">
        <f>IF(E20=0,"",F20/E20)</f>
        <v>-7.2836332476435301E-3</v>
      </c>
      <c r="H20" s="11"/>
      <c r="I20" s="11"/>
      <c r="J20" s="11"/>
      <c r="K20" s="11"/>
      <c r="L20" s="11"/>
    </row>
    <row r="21" spans="1:12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9"/>
  <sheetViews>
    <sheetView zoomScaleNormal="100" workbookViewId="0"/>
  </sheetViews>
  <sheetFormatPr defaultRowHeight="15" x14ac:dyDescent="0.25"/>
  <sheetData>
    <row r="1" spans="1:12" ht="24.75" customHeight="1" thickBot="1" x14ac:dyDescent="0.3">
      <c r="A1" s="9" t="s">
        <v>33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</row>
    <row r="2" spans="1:12" ht="18.75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3" t="s">
        <v>10</v>
      </c>
      <c r="B4" s="14" t="s">
        <v>34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13" t="s">
        <v>13</v>
      </c>
      <c r="B6" s="14" t="s">
        <v>39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5">
      <c r="A7" s="11"/>
      <c r="B7" s="14" t="s">
        <v>42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5">
      <c r="A8" s="11"/>
      <c r="B8" s="14" t="s">
        <v>41</v>
      </c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25">
      <c r="A9" s="11"/>
      <c r="B9" s="14" t="s">
        <v>43</v>
      </c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1"/>
      <c r="B10" s="14" t="s">
        <v>40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5">
      <c r="A11" s="11"/>
      <c r="B11" s="14" t="s">
        <v>35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17.25" x14ac:dyDescent="0.3">
      <c r="A13" s="11"/>
      <c r="B13" s="19" t="s">
        <v>49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11"/>
      <c r="B14" s="20" t="s">
        <v>14</v>
      </c>
      <c r="C14" s="20" t="s">
        <v>16</v>
      </c>
      <c r="D14" s="20" t="s">
        <v>30</v>
      </c>
      <c r="E14" s="20" t="s">
        <v>46</v>
      </c>
      <c r="F14" s="20" t="s">
        <v>47</v>
      </c>
      <c r="G14" s="11"/>
      <c r="H14" s="11"/>
      <c r="I14" s="11"/>
      <c r="J14" s="11"/>
      <c r="K14" s="11"/>
      <c r="L14" s="11"/>
    </row>
    <row r="15" spans="1:12" x14ac:dyDescent="0.25">
      <c r="A15" s="11"/>
      <c r="B15" s="11" t="str" cm="1">
        <f t="array" ref="B15:B17">_xlfn.UNIQUE('Exercise 2'!$B$10:$B$19)</f>
        <v>Sales</v>
      </c>
      <c r="C15" s="16">
        <f>SUMIF('Exercise 2'!$B$10:$B$19,$B15,'Exercise 2'!$D$10:$D$19)</f>
        <v>200400</v>
      </c>
      <c r="D15" s="16">
        <f>SUMIF('Exercise 2'!$B$10:$B$19,$B15,'Exercise 2'!$E$10:$E$19)</f>
        <v>197000</v>
      </c>
      <c r="E15" s="21">
        <f>SUMIF('Exercise 2'!$B$10:$B$19,$B15,'Exercise 2'!$F$10:$F$19)</f>
        <v>2600</v>
      </c>
      <c r="F15" s="22">
        <f>IF(D15=0,"",E15/D15)</f>
        <v>1.3197969543147208E-2</v>
      </c>
      <c r="G15" s="11"/>
      <c r="H15" s="11"/>
      <c r="I15" s="11"/>
      <c r="J15" s="11"/>
      <c r="K15" s="11"/>
      <c r="L15" s="11"/>
    </row>
    <row r="16" spans="1:12" x14ac:dyDescent="0.25">
      <c r="A16" s="11"/>
      <c r="B16" s="11" t="str">
        <v>Ops</v>
      </c>
      <c r="C16" s="16">
        <f>SUMIF('Exercise 2'!$B$10:$B$19,$B16,'Exercise 2'!$D$10:$D$19)</f>
        <v>22100</v>
      </c>
      <c r="D16" s="16">
        <f>SUMIF('Exercise 2'!$B$10:$B$19,$B16,'Exercise 2'!$E$10:$E$19)</f>
        <v>19200</v>
      </c>
      <c r="E16" s="21">
        <f>SUMIF('Exercise 2'!$B$10:$B$19,$B16,'Exercise 2'!$F$10:$F$19)</f>
        <v>-2900</v>
      </c>
      <c r="F16" s="22">
        <f t="shared" ref="F16:F17" si="0">IF(D16=0,"",E16/D16)</f>
        <v>-0.15104166666666666</v>
      </c>
      <c r="G16" s="11"/>
      <c r="H16" s="11"/>
      <c r="I16" s="11"/>
      <c r="J16" s="11"/>
      <c r="K16" s="11"/>
      <c r="L16" s="11"/>
    </row>
    <row r="17" spans="1:12" x14ac:dyDescent="0.25">
      <c r="A17" s="11"/>
      <c r="B17" s="11" t="str">
        <v>Admin</v>
      </c>
      <c r="C17" s="16">
        <f>SUMIF('Exercise 2'!$B$10:$B$19,$B17,'Exercise 2'!$D$10:$D$19)</f>
        <v>18600</v>
      </c>
      <c r="D17" s="16">
        <f>SUMIF('Exercise 2'!$B$10:$B$19,$B17,'Exercise 2'!$E$10:$E$19)</f>
        <v>17200</v>
      </c>
      <c r="E17" s="21">
        <f>SUMIF('Exercise 2'!$B$10:$B$19,$B17,'Exercise 2'!$F$10:$F$19)</f>
        <v>-1400</v>
      </c>
      <c r="F17" s="22">
        <f t="shared" si="0"/>
        <v>-8.1395348837209308E-2</v>
      </c>
      <c r="G17" s="11"/>
      <c r="H17" s="11"/>
      <c r="I17" s="11"/>
      <c r="J17" s="11"/>
      <c r="K17" s="11"/>
      <c r="L17" s="11"/>
    </row>
    <row r="18" spans="1:12" x14ac:dyDescent="0.25">
      <c r="A18" s="11"/>
      <c r="B18" s="23" t="s">
        <v>48</v>
      </c>
      <c r="C18" s="24">
        <f>SUM(C15:C17)</f>
        <v>241100</v>
      </c>
      <c r="D18" s="24">
        <f>SUM(D15:D17)</f>
        <v>233400</v>
      </c>
      <c r="E18" s="26">
        <f>SUM(E15:E17)</f>
        <v>-1700</v>
      </c>
      <c r="F18" s="28">
        <f>IF(D18=0,"",E18/D18)</f>
        <v>-7.2836332476435301E-3</v>
      </c>
      <c r="G18" s="11"/>
      <c r="H18" s="11"/>
      <c r="I18" s="11"/>
      <c r="J18" s="11"/>
      <c r="K18" s="11"/>
      <c r="L18" s="11"/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17.25" x14ac:dyDescent="0.3">
      <c r="A20" s="11"/>
      <c r="B20" s="19" t="s">
        <v>50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1"/>
      <c r="B21" s="20" t="s">
        <v>15</v>
      </c>
      <c r="C21" s="20" t="s">
        <v>16</v>
      </c>
      <c r="D21" s="20" t="s">
        <v>30</v>
      </c>
      <c r="E21" s="20" t="s">
        <v>46</v>
      </c>
      <c r="F21" s="20" t="s">
        <v>47</v>
      </c>
      <c r="G21" s="11"/>
      <c r="H21" s="11"/>
      <c r="I21" s="11"/>
      <c r="J21" s="11"/>
      <c r="K21" s="11"/>
      <c r="L21" s="11"/>
    </row>
    <row r="22" spans="1:12" x14ac:dyDescent="0.25">
      <c r="A22" s="11"/>
      <c r="B22" s="11" t="str" cm="1">
        <f t="array" ref="B22:B31">_xlfn.UNIQUE('Exercise 2'!$C$10:$C$19)</f>
        <v>4000 Service revenue</v>
      </c>
      <c r="C22" s="16">
        <f>SUMIF('Exercise 2'!$C$10:$C$19,$B22,'Exercise 2'!$D$10:$D$19)</f>
        <v>143000</v>
      </c>
      <c r="D22" s="16">
        <f>SUMIF('Exercise 2'!$C$10:$C$19,$B22,'Exercise 2'!$E$10:$E$19)</f>
        <v>140000</v>
      </c>
      <c r="E22" s="21">
        <f>SUMIF('Exercise 2'!$C$10:$C$19,$B22,'Exercise 2'!$F$10:$F$19)</f>
        <v>3000</v>
      </c>
      <c r="F22" s="22">
        <f>IF(D22=0,"",E22/D22)</f>
        <v>2.1428571428571429E-2</v>
      </c>
      <c r="G22" s="11"/>
      <c r="H22" s="11"/>
      <c r="I22" s="11"/>
      <c r="J22" s="11"/>
      <c r="K22" s="11"/>
      <c r="L22" s="11"/>
    </row>
    <row r="23" spans="1:12" x14ac:dyDescent="0.25">
      <c r="A23" s="11"/>
      <c r="B23" s="11" t="str">
        <v>5000 Cost of services</v>
      </c>
      <c r="C23" s="16">
        <f>SUMIF('Exercise 2'!$C$10:$C$19,$B23,'Exercise 2'!$D$10:$D$19)</f>
        <v>42000</v>
      </c>
      <c r="D23" s="16">
        <f>SUMIF('Exercise 2'!$C$10:$C$19,$B23,'Exercise 2'!$E$10:$E$19)</f>
        <v>45000</v>
      </c>
      <c r="E23" s="21">
        <f>SUMIF('Exercise 2'!$C$10:$C$19,$B23,'Exercise 2'!$F$10:$F$19)</f>
        <v>3000</v>
      </c>
      <c r="F23" s="22">
        <f t="shared" ref="F23:F31" si="1">IF(D23=0,"",E23/D23)</f>
        <v>6.6666666666666666E-2</v>
      </c>
      <c r="G23" s="11"/>
      <c r="H23" s="11"/>
      <c r="I23" s="11"/>
      <c r="J23" s="11"/>
      <c r="K23" s="11"/>
      <c r="L23" s="11"/>
    </row>
    <row r="24" spans="1:12" x14ac:dyDescent="0.25">
      <c r="A24" s="11"/>
      <c r="B24" s="11" t="str">
        <v>5100 Travel</v>
      </c>
      <c r="C24" s="16">
        <f>SUMIF('Exercise 2'!$C$10:$C$19,$B24,'Exercise 2'!$D$10:$D$19)</f>
        <v>15400</v>
      </c>
      <c r="D24" s="16">
        <f>SUMIF('Exercise 2'!$C$10:$C$19,$B24,'Exercise 2'!$E$10:$E$19)</f>
        <v>12000</v>
      </c>
      <c r="E24" s="21">
        <f>SUMIF('Exercise 2'!$C$10:$C$19,$B24,'Exercise 2'!$F$10:$F$19)</f>
        <v>-3400</v>
      </c>
      <c r="F24" s="22">
        <f t="shared" si="1"/>
        <v>-0.28333333333333333</v>
      </c>
      <c r="G24" s="11"/>
      <c r="H24" s="11"/>
      <c r="I24" s="11"/>
      <c r="J24" s="11"/>
      <c r="K24" s="11"/>
      <c r="L24" s="11"/>
    </row>
    <row r="25" spans="1:12" x14ac:dyDescent="0.25">
      <c r="A25" s="11"/>
      <c r="B25" s="11" t="str">
        <v>6100 Office supplies</v>
      </c>
      <c r="C25" s="16">
        <f>SUMIF('Exercise 2'!$C$10:$C$19,$B25,'Exercise 2'!$D$10:$D$19)</f>
        <v>4800</v>
      </c>
      <c r="D25" s="16">
        <f>SUMIF('Exercise 2'!$C$10:$C$19,$B25,'Exercise 2'!$E$10:$E$19)</f>
        <v>4200</v>
      </c>
      <c r="E25" s="21">
        <f>SUMIF('Exercise 2'!$C$10:$C$19,$B25,'Exercise 2'!$F$10:$F$19)</f>
        <v>-600</v>
      </c>
      <c r="F25" s="22">
        <f t="shared" si="1"/>
        <v>-0.14285714285714285</v>
      </c>
      <c r="G25" s="11"/>
      <c r="H25" s="11"/>
      <c r="I25" s="11"/>
      <c r="J25" s="11"/>
      <c r="K25" s="11"/>
      <c r="L25" s="11"/>
    </row>
    <row r="26" spans="1:12" x14ac:dyDescent="0.25">
      <c r="A26" s="11"/>
      <c r="B26" s="11" t="str">
        <v>6200 Software</v>
      </c>
      <c r="C26" s="16">
        <f>SUMIF('Exercise 2'!$C$10:$C$19,$B26,'Exercise 2'!$D$10:$D$19)</f>
        <v>8100</v>
      </c>
      <c r="D26" s="16">
        <f>SUMIF('Exercise 2'!$C$10:$C$19,$B26,'Exercise 2'!$E$10:$E$19)</f>
        <v>8000</v>
      </c>
      <c r="E26" s="21">
        <f>SUMIF('Exercise 2'!$C$10:$C$19,$B26,'Exercise 2'!$F$10:$F$19)</f>
        <v>-100</v>
      </c>
      <c r="F26" s="22">
        <f t="shared" si="1"/>
        <v>-1.2500000000000001E-2</v>
      </c>
      <c r="G26" s="11"/>
      <c r="H26" s="11"/>
      <c r="I26" s="11"/>
      <c r="J26" s="11"/>
      <c r="K26" s="11"/>
      <c r="L26" s="11"/>
    </row>
    <row r="27" spans="1:12" x14ac:dyDescent="0.25">
      <c r="A27" s="11"/>
      <c r="B27" s="11" t="str">
        <v>6300 Contract labor</v>
      </c>
      <c r="C27" s="16">
        <f>SUMIF('Exercise 2'!$C$10:$C$19,$B27,'Exercise 2'!$D$10:$D$19)</f>
        <v>9200</v>
      </c>
      <c r="D27" s="16">
        <f>SUMIF('Exercise 2'!$C$10:$C$19,$B27,'Exercise 2'!$E$10:$E$19)</f>
        <v>7000</v>
      </c>
      <c r="E27" s="21">
        <f>SUMIF('Exercise 2'!$C$10:$C$19,$B27,'Exercise 2'!$F$10:$F$19)</f>
        <v>-2200</v>
      </c>
      <c r="F27" s="22">
        <f t="shared" si="1"/>
        <v>-0.31428571428571428</v>
      </c>
      <c r="G27" s="11"/>
      <c r="H27" s="11"/>
      <c r="I27" s="11"/>
      <c r="J27" s="11"/>
      <c r="K27" s="11"/>
      <c r="L27" s="11"/>
    </row>
    <row r="28" spans="1:12" x14ac:dyDescent="0.25">
      <c r="A28" s="11"/>
      <c r="B28" s="11" t="str">
        <v>6400 Rent</v>
      </c>
      <c r="C28" s="16">
        <f>SUMIF('Exercise 2'!$C$10:$C$19,$B28,'Exercise 2'!$D$10:$D$19)</f>
        <v>9500</v>
      </c>
      <c r="D28" s="16">
        <f>SUMIF('Exercise 2'!$C$10:$C$19,$B28,'Exercise 2'!$E$10:$E$19)</f>
        <v>9500</v>
      </c>
      <c r="E28" s="21">
        <f>SUMIF('Exercise 2'!$C$10:$C$19,$B28,'Exercise 2'!$F$10:$F$19)</f>
        <v>0</v>
      </c>
      <c r="F28" s="22">
        <f t="shared" si="1"/>
        <v>0</v>
      </c>
      <c r="G28" s="11"/>
      <c r="H28" s="11"/>
      <c r="I28" s="11"/>
      <c r="J28" s="11"/>
      <c r="K28" s="11"/>
      <c r="L28" s="11"/>
    </row>
    <row r="29" spans="1:12" x14ac:dyDescent="0.25">
      <c r="A29" s="11"/>
      <c r="B29" s="11" t="str">
        <v>6500 Insurance</v>
      </c>
      <c r="C29" s="16">
        <f>SUMIF('Exercise 2'!$C$10:$C$19,$B29,'Exercise 2'!$D$10:$D$19)</f>
        <v>2800</v>
      </c>
      <c r="D29" s="16">
        <f>SUMIF('Exercise 2'!$C$10:$C$19,$B29,'Exercise 2'!$E$10:$E$19)</f>
        <v>3000</v>
      </c>
      <c r="E29" s="21">
        <f>SUMIF('Exercise 2'!$C$10:$C$19,$B29,'Exercise 2'!$F$10:$F$19)</f>
        <v>200</v>
      </c>
      <c r="F29" s="22">
        <f t="shared" si="1"/>
        <v>6.6666666666666666E-2</v>
      </c>
      <c r="G29" s="11"/>
      <c r="H29" s="11"/>
      <c r="I29" s="11"/>
      <c r="J29" s="11"/>
      <c r="K29" s="11"/>
      <c r="L29" s="11"/>
    </row>
    <row r="30" spans="1:12" x14ac:dyDescent="0.25">
      <c r="A30" s="11"/>
      <c r="B30" s="11" t="str">
        <v>6600 Professional fees</v>
      </c>
      <c r="C30" s="16">
        <f>SUMIF('Exercise 2'!$C$10:$C$19,$B30,'Exercise 2'!$D$10:$D$19)</f>
        <v>4100</v>
      </c>
      <c r="D30" s="16">
        <f>SUMIF('Exercise 2'!$C$10:$C$19,$B30,'Exercise 2'!$E$10:$E$19)</f>
        <v>2500</v>
      </c>
      <c r="E30" s="21">
        <f>SUMIF('Exercise 2'!$C$10:$C$19,$B30,'Exercise 2'!$F$10:$F$19)</f>
        <v>-1600</v>
      </c>
      <c r="F30" s="22">
        <f t="shared" si="1"/>
        <v>-0.64</v>
      </c>
      <c r="G30" s="11"/>
      <c r="H30" s="11"/>
      <c r="I30" s="11"/>
      <c r="J30" s="11"/>
      <c r="K30" s="11"/>
      <c r="L30" s="11"/>
    </row>
    <row r="31" spans="1:12" x14ac:dyDescent="0.25">
      <c r="A31" s="11"/>
      <c r="B31" s="11" t="str">
        <v>7000 Depreciation</v>
      </c>
      <c r="C31" s="16">
        <f>SUMIF('Exercise 2'!$C$10:$C$19,$B31,'Exercise 2'!$D$10:$D$19)</f>
        <v>2200</v>
      </c>
      <c r="D31" s="16">
        <f>SUMIF('Exercise 2'!$C$10:$C$19,$B31,'Exercise 2'!$E$10:$E$19)</f>
        <v>2200</v>
      </c>
      <c r="E31" s="21">
        <f>SUMIF('Exercise 2'!$C$10:$C$19,$B31,'Exercise 2'!$F$10:$F$19)</f>
        <v>0</v>
      </c>
      <c r="F31" s="22">
        <f t="shared" si="1"/>
        <v>0</v>
      </c>
      <c r="G31" s="11"/>
      <c r="H31" s="11"/>
      <c r="I31" s="11"/>
      <c r="J31" s="11"/>
      <c r="K31" s="11"/>
      <c r="L31" s="11"/>
    </row>
    <row r="32" spans="1:12" x14ac:dyDescent="0.25">
      <c r="A32" s="11"/>
      <c r="B32" s="23" t="s">
        <v>48</v>
      </c>
      <c r="C32" s="24">
        <f>SUM(C22:C31)</f>
        <v>241100</v>
      </c>
      <c r="D32" s="24">
        <f>SUM(D22:D31)</f>
        <v>233400</v>
      </c>
      <c r="E32" s="26">
        <f>SUM(E22:E31)</f>
        <v>-1700</v>
      </c>
      <c r="F32" s="28">
        <f>IF(D32=0,"",E32/D32)</f>
        <v>-7.2836332476435301E-3</v>
      </c>
      <c r="G32" s="11"/>
      <c r="H32" s="11"/>
      <c r="I32" s="11"/>
      <c r="J32" s="11"/>
      <c r="K32" s="11"/>
      <c r="L32" s="11"/>
    </row>
    <row r="33" spans="1:12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7.25" x14ac:dyDescent="0.3">
      <c r="A34" s="11"/>
      <c r="B34" s="19" t="s">
        <v>51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1"/>
      <c r="B35" s="20" t="s">
        <v>14</v>
      </c>
      <c r="C35" s="20" t="s">
        <v>15</v>
      </c>
      <c r="D35" s="20" t="s">
        <v>16</v>
      </c>
      <c r="E35" s="20" t="s">
        <v>30</v>
      </c>
      <c r="F35" s="20" t="s">
        <v>46</v>
      </c>
      <c r="G35" s="20" t="s">
        <v>47</v>
      </c>
      <c r="H35" s="11"/>
      <c r="I35" s="11"/>
      <c r="J35" s="11"/>
      <c r="K35" s="11"/>
      <c r="L35" s="11"/>
    </row>
    <row r="36" spans="1:12" x14ac:dyDescent="0.25">
      <c r="A36" s="11"/>
      <c r="B36" s="11" t="str" cm="1">
        <f t="array" ref="B36:G41">IFERROR(_xlfn._xlws.FILTER('Exercise 2'!$B$10:$G$19,(ABS('Exercise 2'!$F$10:$F$19)&gt;=1000)+(ABS('Exercise 2'!$G$10:$G$19)&gt;=0.1)&gt;0),"No exceptions")</f>
        <v>Sales</v>
      </c>
      <c r="C36" s="11" t="str">
        <v>4000 Service revenue</v>
      </c>
      <c r="D36" s="16">
        <v>143000</v>
      </c>
      <c r="E36" s="16">
        <v>140000</v>
      </c>
      <c r="F36" s="21">
        <v>3000</v>
      </c>
      <c r="G36" s="22">
        <v>2.1428571428571429E-2</v>
      </c>
      <c r="H36" s="11"/>
      <c r="I36" s="11"/>
      <c r="J36" s="11"/>
      <c r="K36" s="11"/>
      <c r="L36" s="11"/>
    </row>
    <row r="37" spans="1:12" x14ac:dyDescent="0.25">
      <c r="A37" s="11"/>
      <c r="B37" s="11" t="str">
        <v>Sales</v>
      </c>
      <c r="C37" s="11" t="str">
        <v>5000 Cost of services</v>
      </c>
      <c r="D37" s="16">
        <v>42000</v>
      </c>
      <c r="E37" s="16">
        <v>45000</v>
      </c>
      <c r="F37" s="21">
        <v>3000</v>
      </c>
      <c r="G37" s="22">
        <v>6.6666666666666666E-2</v>
      </c>
      <c r="H37" s="11"/>
      <c r="I37" s="11"/>
      <c r="J37" s="11"/>
      <c r="K37" s="11"/>
      <c r="L37" s="11"/>
    </row>
    <row r="38" spans="1:12" x14ac:dyDescent="0.25">
      <c r="A38" s="11"/>
      <c r="B38" s="11" t="str">
        <v>Sales</v>
      </c>
      <c r="C38" s="11" t="str">
        <v>5100 Travel</v>
      </c>
      <c r="D38" s="16">
        <v>15400</v>
      </c>
      <c r="E38" s="16">
        <v>12000</v>
      </c>
      <c r="F38" s="21">
        <v>-3400</v>
      </c>
      <c r="G38" s="22">
        <v>-0.28333333333333333</v>
      </c>
      <c r="H38" s="11"/>
      <c r="I38" s="11"/>
      <c r="J38" s="11"/>
      <c r="K38" s="11"/>
      <c r="L38" s="11"/>
    </row>
    <row r="39" spans="1:12" x14ac:dyDescent="0.25">
      <c r="A39" s="11"/>
      <c r="B39" s="11" t="str">
        <v>Ops</v>
      </c>
      <c r="C39" s="11" t="str">
        <v>6100 Office supplies</v>
      </c>
      <c r="D39" s="16">
        <v>4800</v>
      </c>
      <c r="E39" s="16">
        <v>4200</v>
      </c>
      <c r="F39" s="21">
        <v>-600</v>
      </c>
      <c r="G39" s="22">
        <v>-0.14285714285714285</v>
      </c>
      <c r="H39" s="11"/>
      <c r="I39" s="11"/>
      <c r="J39" s="11"/>
      <c r="K39" s="11"/>
      <c r="L39" s="11"/>
    </row>
    <row r="40" spans="1:12" x14ac:dyDescent="0.25">
      <c r="B40" t="str">
        <v>Ops</v>
      </c>
      <c r="C40" t="str">
        <v>6300 Contract labor</v>
      </c>
      <c r="D40" s="18">
        <v>9200</v>
      </c>
      <c r="E40" s="18">
        <v>7000</v>
      </c>
      <c r="F40" s="30">
        <v>-2200</v>
      </c>
      <c r="G40" s="31">
        <v>-0.31428571428571428</v>
      </c>
    </row>
    <row r="41" spans="1:12" x14ac:dyDescent="0.25">
      <c r="B41" t="str">
        <v>Admin</v>
      </c>
      <c r="C41" t="str">
        <v>6600 Professional fees</v>
      </c>
      <c r="D41" s="18">
        <v>4100</v>
      </c>
      <c r="E41" s="18">
        <v>2500</v>
      </c>
      <c r="F41" s="30">
        <v>-1600</v>
      </c>
      <c r="G41" s="31">
        <v>-0.64</v>
      </c>
    </row>
    <row r="44" spans="1:12" ht="17.25" x14ac:dyDescent="0.3">
      <c r="B44" s="32" t="s">
        <v>52</v>
      </c>
    </row>
    <row r="45" spans="1:12" x14ac:dyDescent="0.25">
      <c r="B45" t="s">
        <v>53</v>
      </c>
    </row>
    <row r="46" spans="1:12" x14ac:dyDescent="0.25">
      <c r="B46" t="s">
        <v>54</v>
      </c>
    </row>
    <row r="47" spans="1:12" x14ac:dyDescent="0.25">
      <c r="B47" t="s">
        <v>55</v>
      </c>
    </row>
    <row r="48" spans="1:12" x14ac:dyDescent="0.25">
      <c r="B48" t="s">
        <v>56</v>
      </c>
    </row>
    <row r="49" spans="2:2" x14ac:dyDescent="0.25">
      <c r="B49" t="s">
        <v>57</v>
      </c>
    </row>
  </sheetData>
  <conditionalFormatting sqref="E9:E11">
    <cfRule type="expression" dxfId="0" priority="1">
      <formula>LEFT(C9)="4"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Excel U</vt:lpstr>
      <vt:lpstr>Exercise 1</vt:lpstr>
      <vt:lpstr>Exercise 2</vt:lpstr>
      <vt:lpstr>Exercise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Lenning</dc:creator>
  <cp:lastModifiedBy>Jeff Lenning</cp:lastModifiedBy>
  <dcterms:created xsi:type="dcterms:W3CDTF">2024-11-12T20:31:47Z</dcterms:created>
  <dcterms:modified xsi:type="dcterms:W3CDTF">2026-08-24T17:27:19Z</dcterms:modified>
</cp:coreProperties>
</file>